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gallo\Desktop\ANEXOS OBRAS PRADERA\"/>
    </mc:Choice>
  </mc:AlternateContent>
  <xr:revisionPtr revIDLastSave="0" documentId="8_{4BF6BDAA-747C-4164-94DF-394F173992F3}" xr6:coauthVersionLast="44" xr6:coauthVersionMax="44" xr10:uidLastSave="{00000000-0000-0000-0000-000000000000}"/>
  <workbookProtection workbookPassword="D473" lockStructure="1"/>
  <bookViews>
    <workbookView xWindow="-120" yWindow="-120" windowWidth="20730" windowHeight="11160" firstSheet="2" activeTab="2" xr2:uid="{00000000-000D-0000-FFFF-FFFF00000000}"/>
  </bookViews>
  <sheets>
    <sheet name="Calificación_Proveedores" sheetId="1" state="hidden" r:id="rId1"/>
    <sheet name="Catálogo" sheetId="2" state="hidden" r:id="rId2"/>
    <sheet name="Formulario" sheetId="4" r:id="rId3"/>
    <sheet name="Catálogo_Final" sheetId="6" state="hidden" r:id="rId4"/>
    <sheet name="Certificado" sheetId="8" state="hidden" r:id="rId5"/>
    <sheet name="Resumen_Calificación" sheetId="11" state="hidden" r:id="rId6"/>
    <sheet name="Formulario (2)" sheetId="10" state="hidden" r:id="rId7"/>
    <sheet name="BASES" sheetId="9" state="hidden" r:id="rId8"/>
    <sheet name="TABLAS" sheetId="5" state="hidden" r:id="rId9"/>
  </sheets>
  <definedNames>
    <definedName name="_xlnm._FilterDatabase" localSheetId="1" hidden="1">Catálogo!$A$1:$L$126</definedName>
    <definedName name="_xlnm._FilterDatabase" localSheetId="3" hidden="1">Catálogo_Final!$A$71:$G$116</definedName>
    <definedName name="ADE">Catálogo_Final!$A$120:$A$122</definedName>
    <definedName name="ALIMENTACION" localSheetId="6">Catálogo_Final!#REF!</definedName>
    <definedName name="ALIMENTACION">Catálogo_Final!#REF!</definedName>
    <definedName name="BIENES" localSheetId="6">Catálogo_Final!#REF!</definedName>
    <definedName name="BIENES">Catálogo_Final!#REF!</definedName>
    <definedName name="CONS">Catálogo_Final!$A$146:$A$161</definedName>
    <definedName name="CONSULTORIA">Catálogo_Final!$A$145:$A$161</definedName>
    <definedName name="ENS">Catálogo_Final!$A$14:$A$62</definedName>
    <definedName name="ENSERES">Catálogo_Final!$A$15:$A$62</definedName>
    <definedName name="EQOF" localSheetId="6">Catálogo_Final!#REF!</definedName>
    <definedName name="EQOF">Catálogo_Final!#REF!</definedName>
    <definedName name="EQUIPOS">Catálogo_Final!$B$15:$B$45</definedName>
    <definedName name="ESTU">Catálogo_Final!$B$146:$B$152</definedName>
    <definedName name="ESTUDIOS">Catálogo_Final!$B$145:$B$152</definedName>
    <definedName name="INFRAESTRUCTURA">Catálogo_Final!$A$119:$A$122</definedName>
    <definedName name="INM">Catálogo_Final!$C$14:$C$19</definedName>
    <definedName name="INMUEBLES">Catálogo_Final!$C$15:$C$19</definedName>
    <definedName name="MAN">Catálogo_Final!$B$120:$B$137</definedName>
    <definedName name="MANTENIMIENTO">Catálogo_Final!$B$119:$B$137</definedName>
    <definedName name="MAR">Catálogo_Final!$F$14:$F$21</definedName>
    <definedName name="MARKETING">Catálogo_Final!$F$15:$F$21</definedName>
    <definedName name="MAT">Catálogo_Final!$C$120:$C$131</definedName>
    <definedName name="MATERIALES">Catálogo_Final!$C$119:$C$131</definedName>
    <definedName name="MUE">Catálogo_Final!$D$14:$D$38</definedName>
    <definedName name="MUEBLES">Catálogo_Final!$D$15:$D$38</definedName>
    <definedName name="PINACITECA" localSheetId="6">Catálogo_Final!#REF!</definedName>
    <definedName name="PINACITECA">Catálogo_Final!#REF!</definedName>
    <definedName name="PINACOTECA" localSheetId="6">Catálogo_Final!#REF!</definedName>
    <definedName name="PINACOTECA">Catálogo_Final!#REF!</definedName>
    <definedName name="SERVI">Catálogo_Final!$A$69:$A$110</definedName>
    <definedName name="SERVICIOS">Catálogo_Final!$A$70:$A$110</definedName>
    <definedName name="UTILES" localSheetId="6">Catálogo_Final!#REF!</definedName>
    <definedName name="UTILES">Catálogo_Final!#REF!</definedName>
    <definedName name="VEH">Catálogo_Final!$E$14:$E$24</definedName>
    <definedName name="VEHICULOS">Catálogo_Final!$E$15:$E$24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6" i="11" l="1"/>
  <c r="BF6" i="11"/>
  <c r="BE6" i="11"/>
  <c r="BD6" i="11"/>
  <c r="BC6" i="11"/>
  <c r="BB6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Q7" i="11"/>
  <c r="AL7" i="11"/>
  <c r="AN7" i="11"/>
  <c r="AM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G135" i="4" l="1"/>
  <c r="G134" i="4"/>
  <c r="G133" i="4"/>
  <c r="G131" i="4"/>
  <c r="G130" i="4"/>
  <c r="G127" i="4"/>
  <c r="F135" i="4"/>
  <c r="F134" i="4"/>
  <c r="F133" i="4"/>
  <c r="F131" i="4"/>
  <c r="F130" i="4"/>
  <c r="F127" i="4"/>
  <c r="L232" i="10"/>
  <c r="L231" i="10"/>
  <c r="L230" i="10"/>
  <c r="M230" i="10" s="1"/>
  <c r="L229" i="10"/>
  <c r="L228" i="10"/>
  <c r="L227" i="10"/>
  <c r="L226" i="10"/>
  <c r="L225" i="10"/>
  <c r="L224" i="10"/>
  <c r="M223" i="10" s="1"/>
  <c r="L218" i="10" s="1"/>
  <c r="L217" i="10" s="1"/>
  <c r="Q15" i="10" s="1"/>
  <c r="E215" i="10"/>
  <c r="E213" i="10"/>
  <c r="F211" i="10" s="1"/>
  <c r="E208" i="10"/>
  <c r="E206" i="10"/>
  <c r="E204" i="10"/>
  <c r="J200" i="10"/>
  <c r="J198" i="10"/>
  <c r="E198" i="10"/>
  <c r="J196" i="10"/>
  <c r="E196" i="10"/>
  <c r="J194" i="10"/>
  <c r="K191" i="10" s="1"/>
  <c r="E194" i="10"/>
  <c r="F191" i="10"/>
  <c r="E189" i="10"/>
  <c r="J187" i="10"/>
  <c r="E187" i="10"/>
  <c r="J185" i="10"/>
  <c r="K182" i="10" s="1"/>
  <c r="E185" i="10"/>
  <c r="F182" i="10" s="1"/>
  <c r="J175" i="10"/>
  <c r="E175" i="10"/>
  <c r="J173" i="10"/>
  <c r="E173" i="10"/>
  <c r="J171" i="10"/>
  <c r="K170" i="10" s="1"/>
  <c r="E171" i="10"/>
  <c r="F170" i="10"/>
  <c r="J167" i="10"/>
  <c r="E167" i="10"/>
  <c r="J165" i="10"/>
  <c r="E165" i="10"/>
  <c r="J163" i="10"/>
  <c r="K161" i="10" s="1"/>
  <c r="E163" i="10"/>
  <c r="F161" i="10"/>
  <c r="J157" i="10"/>
  <c r="E157" i="10"/>
  <c r="J155" i="10"/>
  <c r="E155" i="10"/>
  <c r="J153" i="10"/>
  <c r="K151" i="10" s="1"/>
  <c r="E153" i="10"/>
  <c r="F151" i="10"/>
  <c r="J148" i="10"/>
  <c r="E148" i="10"/>
  <c r="J146" i="10"/>
  <c r="E146" i="10"/>
  <c r="J144" i="10"/>
  <c r="K142" i="10" s="1"/>
  <c r="E144" i="10"/>
  <c r="F142" i="10"/>
  <c r="L137" i="10" s="1"/>
  <c r="Q13" i="10" s="1"/>
  <c r="H134" i="10"/>
  <c r="H132" i="10"/>
  <c r="L132" i="10" s="1"/>
  <c r="H130" i="10"/>
  <c r="L130" i="10" s="1"/>
  <c r="H128" i="10"/>
  <c r="H126" i="10"/>
  <c r="H124" i="10"/>
  <c r="L120" i="10"/>
  <c r="H118" i="10"/>
  <c r="F109" i="10"/>
  <c r="F107" i="10"/>
  <c r="F103" i="10"/>
  <c r="J101" i="10"/>
  <c r="F101" i="10"/>
  <c r="J99" i="10"/>
  <c r="F99" i="10"/>
  <c r="J97" i="10"/>
  <c r="K94" i="10" s="1"/>
  <c r="F97" i="10"/>
  <c r="F94" i="10"/>
  <c r="D7" i="10"/>
  <c r="F105" i="10" l="1"/>
  <c r="F203" i="10"/>
  <c r="L83" i="10"/>
  <c r="L177" i="10"/>
  <c r="Q14" i="10" s="1"/>
  <c r="L230" i="4"/>
  <c r="M230" i="4" s="1"/>
  <c r="L229" i="4"/>
  <c r="L228" i="4"/>
  <c r="L227" i="4"/>
  <c r="L231" i="4"/>
  <c r="Q11" i="10" l="1"/>
  <c r="J200" i="4"/>
  <c r="J198" i="4"/>
  <c r="J196" i="4"/>
  <c r="J194" i="4"/>
  <c r="E204" i="4"/>
  <c r="E206" i="4"/>
  <c r="E208" i="4"/>
  <c r="E196" i="4"/>
  <c r="E198" i="4"/>
  <c r="E194" i="4"/>
  <c r="E189" i="4"/>
  <c r="E187" i="4"/>
  <c r="E185" i="4"/>
  <c r="J173" i="4"/>
  <c r="J175" i="4"/>
  <c r="J171" i="4"/>
  <c r="E175" i="4"/>
  <c r="E171" i="4"/>
  <c r="J167" i="4"/>
  <c r="J163" i="4"/>
  <c r="E167" i="4"/>
  <c r="E163" i="4"/>
  <c r="J155" i="4"/>
  <c r="J157" i="4"/>
  <c r="J153" i="4"/>
  <c r="E157" i="4"/>
  <c r="E153" i="4"/>
  <c r="J148" i="4"/>
  <c r="J144" i="4"/>
  <c r="E148" i="4"/>
  <c r="E146" i="4"/>
  <c r="E144" i="4"/>
  <c r="Q4" i="5"/>
  <c r="L134" i="10" s="1"/>
  <c r="F142" i="4" l="1"/>
  <c r="K8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6" i="5"/>
  <c r="L124" i="10" s="1"/>
  <c r="B5" i="5"/>
  <c r="E16" i="5"/>
  <c r="E15" i="5"/>
  <c r="E14" i="5"/>
  <c r="E13" i="5"/>
  <c r="E12" i="5"/>
  <c r="E11" i="5"/>
  <c r="E10" i="5"/>
  <c r="E9" i="5"/>
  <c r="E8" i="5"/>
  <c r="E7" i="5"/>
  <c r="L126" i="10" s="1"/>
  <c r="H15" i="5"/>
  <c r="H14" i="5"/>
  <c r="H13" i="5"/>
  <c r="H12" i="5"/>
  <c r="H11" i="5"/>
  <c r="H10" i="5"/>
  <c r="H9" i="5"/>
  <c r="H8" i="5"/>
  <c r="H7" i="5"/>
  <c r="H6" i="5"/>
  <c r="L128" i="10" s="1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7" i="5"/>
  <c r="K6" i="5"/>
  <c r="K5" i="5"/>
  <c r="L120" i="4"/>
  <c r="J97" i="4"/>
  <c r="J99" i="4"/>
  <c r="F107" i="4"/>
  <c r="J101" i="4"/>
  <c r="F99" i="4"/>
  <c r="F97" i="4"/>
  <c r="F101" i="4"/>
  <c r="F103" i="4"/>
  <c r="L123" i="10" l="1"/>
  <c r="L111" i="10" s="1"/>
  <c r="H17" i="8"/>
  <c r="F80" i="8" s="1"/>
  <c r="Q12" i="10" l="1"/>
  <c r="R9" i="10" s="1"/>
  <c r="L81" i="10"/>
  <c r="M104" i="8"/>
  <c r="H104" i="8"/>
  <c r="C104" i="8"/>
  <c r="H124" i="4"/>
  <c r="H126" i="4"/>
  <c r="H128" i="4"/>
  <c r="H130" i="4"/>
  <c r="H132" i="4"/>
  <c r="H134" i="4"/>
  <c r="S1" i="5"/>
  <c r="J41" i="8" l="1"/>
  <c r="J40" i="8"/>
  <c r="J39" i="8"/>
  <c r="J38" i="8"/>
  <c r="J37" i="8"/>
  <c r="J36" i="8"/>
  <c r="J35" i="8"/>
  <c r="J34" i="8"/>
  <c r="J33" i="8"/>
  <c r="J32" i="8"/>
  <c r="J31" i="8"/>
  <c r="J30" i="8"/>
  <c r="E41" i="8"/>
  <c r="E40" i="8"/>
  <c r="E39" i="8"/>
  <c r="E38" i="8"/>
  <c r="E37" i="8"/>
  <c r="E36" i="8"/>
  <c r="E35" i="8"/>
  <c r="E34" i="8"/>
  <c r="E33" i="8"/>
  <c r="E32" i="8"/>
  <c r="E31" i="8"/>
  <c r="E30" i="8"/>
  <c r="H25" i="8"/>
  <c r="H19" i="8"/>
  <c r="H23" i="8"/>
  <c r="E60" i="8" l="1"/>
  <c r="E56" i="8"/>
  <c r="E54" i="8"/>
  <c r="E52" i="8"/>
  <c r="E50" i="8"/>
  <c r="E9" i="8"/>
  <c r="M9" i="8" s="1"/>
  <c r="H21" i="8"/>
  <c r="L224" i="4"/>
  <c r="L226" i="4"/>
  <c r="H66" i="8" l="1"/>
  <c r="L124" i="4"/>
  <c r="L232" i="4" l="1"/>
  <c r="L225" i="4"/>
  <c r="M223" i="4" s="1"/>
  <c r="L218" i="4" s="1"/>
  <c r="L217" i="4" l="1"/>
  <c r="Q15" i="4" s="1"/>
  <c r="BF7" i="11" s="1"/>
  <c r="J187" i="4"/>
  <c r="J185" i="4"/>
  <c r="E215" i="4"/>
  <c r="E213" i="4"/>
  <c r="J165" i="4"/>
  <c r="J146" i="4"/>
  <c r="K142" i="4" s="1"/>
  <c r="E173" i="4"/>
  <c r="E165" i="4"/>
  <c r="F161" i="4" s="1"/>
  <c r="E155" i="4"/>
  <c r="F109" i="4"/>
  <c r="L134" i="4"/>
  <c r="L132" i="4"/>
  <c r="L130" i="4"/>
  <c r="L128" i="4"/>
  <c r="L126" i="4"/>
  <c r="H118" i="4"/>
  <c r="K60" i="8" l="1"/>
  <c r="L58" i="8" s="1"/>
  <c r="K191" i="4"/>
  <c r="F191" i="4"/>
  <c r="K182" i="4"/>
  <c r="F182" i="4"/>
  <c r="K170" i="4"/>
  <c r="L123" i="4"/>
  <c r="L111" i="4" s="1"/>
  <c r="Q12" i="4" s="1"/>
  <c r="BC7" i="11" s="1"/>
  <c r="K94" i="4"/>
  <c r="F151" i="4"/>
  <c r="F211" i="4"/>
  <c r="F94" i="4"/>
  <c r="F203" i="4"/>
  <c r="K161" i="4"/>
  <c r="K151" i="4"/>
  <c r="F170" i="4"/>
  <c r="F105" i="4"/>
  <c r="G133" i="1"/>
  <c r="G131" i="1"/>
  <c r="G129" i="1"/>
  <c r="K52" i="8" l="1"/>
  <c r="L177" i="4"/>
  <c r="Q14" i="4" s="1"/>
  <c r="L83" i="4"/>
  <c r="Q11" i="4" s="1"/>
  <c r="L137" i="4"/>
  <c r="Q13" i="4" s="1"/>
  <c r="G117" i="1"/>
  <c r="G127" i="1"/>
  <c r="G125" i="1"/>
  <c r="G123" i="1"/>
  <c r="K54" i="8" l="1"/>
  <c r="BD7" i="11"/>
  <c r="K50" i="8"/>
  <c r="BB7" i="11"/>
  <c r="K56" i="8"/>
  <c r="BE7" i="11"/>
  <c r="R9" i="4"/>
  <c r="BG7" i="11" s="1"/>
  <c r="L48" i="8"/>
  <c r="L81" i="4"/>
  <c r="K62" i="8" l="1"/>
  <c r="D68" i="8" s="1"/>
  <c r="C72" i="8" l="1"/>
  <c r="E70" i="8"/>
  <c r="L68" i="8"/>
</calcChain>
</file>

<file path=xl/sharedStrings.xml><?xml version="1.0" encoding="utf-8"?>
<sst xmlns="http://schemas.openxmlformats.org/spreadsheetml/2006/main" count="1616" uniqueCount="647">
  <si>
    <t>V.0.</t>
  </si>
  <si>
    <t>FORMULARIO DE REGISTRO Y CALIFICACIÓN DE PROVEEDORES</t>
  </si>
  <si>
    <t>Para uso exclusivo de la Cooperativa</t>
  </si>
  <si>
    <t>Fecha pedido de calificación:</t>
  </si>
  <si>
    <t>Fecha recepción documentación:</t>
  </si>
  <si>
    <t>Documentación entregada:</t>
  </si>
  <si>
    <t>COMPLETA</t>
  </si>
  <si>
    <t>INCOMPLETA</t>
  </si>
  <si>
    <t>Fecha que completa la entrega de la documentación:</t>
  </si>
  <si>
    <t>Observaciones:</t>
  </si>
  <si>
    <t>1. IDENTIFICACIÓN DEL PROVEEDOR</t>
  </si>
  <si>
    <t>Complete la siguiente información:</t>
  </si>
  <si>
    <t>RUC:</t>
  </si>
  <si>
    <t>Nombre o Razón Social:</t>
  </si>
  <si>
    <t>Nombre Comercial:</t>
  </si>
  <si>
    <t>Marque con una cruz (X) según corresponda:</t>
  </si>
  <si>
    <t>Persona:</t>
  </si>
  <si>
    <t>Natural</t>
  </si>
  <si>
    <t>Proveedor:</t>
  </si>
  <si>
    <t>Nacional</t>
  </si>
  <si>
    <t>Jurídica</t>
  </si>
  <si>
    <t>Extranjero</t>
  </si>
  <si>
    <t>Contribuyente:</t>
  </si>
  <si>
    <t>Entidad Pública</t>
  </si>
  <si>
    <t>PN - Obligada a llevar Contabilidad</t>
  </si>
  <si>
    <t>Especial</t>
  </si>
  <si>
    <t>PN - No obligada a llevar Contabilidad</t>
  </si>
  <si>
    <t>Sociedad</t>
  </si>
  <si>
    <t>RISE - Régimen Impositivo Simplicado Ecuador</t>
  </si>
  <si>
    <t>Registro Proveedor:</t>
  </si>
  <si>
    <t>Nuevo</t>
  </si>
  <si>
    <t>Actualización</t>
  </si>
  <si>
    <t>Renovación</t>
  </si>
  <si>
    <t>Calificación:</t>
  </si>
  <si>
    <t>(Seleccione el tipo de bien (es) o servicio (s) al que está aplicando la calificación de proveedores)</t>
  </si>
  <si>
    <t>Categoría</t>
  </si>
  <si>
    <t>Detalle del bien/servicio/consultoría</t>
  </si>
  <si>
    <t>BIENES</t>
  </si>
  <si>
    <t>SERVICIOS</t>
  </si>
  <si>
    <t>OBRA CIVIL</t>
  </si>
  <si>
    <t>CONSULTORÍA</t>
  </si>
  <si>
    <t>2. INFORMACIÓN DE CONTACTO</t>
  </si>
  <si>
    <t>Dirección:</t>
  </si>
  <si>
    <t>País:</t>
  </si>
  <si>
    <t>Ciudad:</t>
  </si>
  <si>
    <t>Cantón:</t>
  </si>
  <si>
    <t>Teléfono:</t>
  </si>
  <si>
    <t>Celular:</t>
  </si>
  <si>
    <t>Mail:</t>
  </si>
  <si>
    <t>Contacto Comercial:</t>
  </si>
  <si>
    <t>Celular_1:</t>
  </si>
  <si>
    <t>Mail_1:</t>
  </si>
  <si>
    <t>Celular_2:</t>
  </si>
  <si>
    <t>Mail_2:</t>
  </si>
  <si>
    <t>3. CUESTIONARIO</t>
  </si>
  <si>
    <t>a) Perfil Empresarial:</t>
  </si>
  <si>
    <t>Fecha de apertura del RUC:</t>
  </si>
  <si>
    <t>Actividad Económica Principal:</t>
  </si>
  <si>
    <t>Actividad Económica Secundaria (si aplica):</t>
  </si>
  <si>
    <t>1. Cuántos años tiene de experiencia en el mercado, ofertando bienes,</t>
  </si>
  <si>
    <t>3. Con qué frecuencia capacita su empresa al personal interno:</t>
  </si>
  <si>
    <t>obras o servicios:</t>
  </si>
  <si>
    <t>De 1 a 3 Años</t>
  </si>
  <si>
    <t>De 1 a 3 veces por año</t>
  </si>
  <si>
    <t>De 3 a 5 Años</t>
  </si>
  <si>
    <t>De 3 a 5 veces por año</t>
  </si>
  <si>
    <t>De 5 a 10 Años</t>
  </si>
  <si>
    <t>Más de 5 veces por año</t>
  </si>
  <si>
    <t>Más de 10 Años</t>
  </si>
  <si>
    <t>2. Cuenta su empresa con personal calificado, de acuerdo al giro de negocio:</t>
  </si>
  <si>
    <t>SI</t>
  </si>
  <si>
    <t>NO</t>
  </si>
  <si>
    <t>b) Perfil Financiero:</t>
  </si>
  <si>
    <t>Complete la siguiente información, únicamente los campos en color naranja:</t>
  </si>
  <si>
    <t>PERSONA NATURAL:</t>
  </si>
  <si>
    <t>RATIO</t>
  </si>
  <si>
    <t>FÓRMULA</t>
  </si>
  <si>
    <t>CUENTA</t>
  </si>
  <si>
    <t>RESULTADO 2018</t>
  </si>
  <si>
    <t>RESULTADO 2019</t>
  </si>
  <si>
    <t>RENTABILIDAD</t>
  </si>
  <si>
    <t>VALOR ÓPTIMO</t>
  </si>
  <si>
    <t>INGRESOS - GASTOS</t>
  </si>
  <si>
    <t>INGRESOS</t>
  </si>
  <si>
    <t>Cuando los gastos no superan a los ingresos y existe un margen de rentabilidad respecto de los gastos.</t>
  </si>
  <si>
    <t>GASTOS</t>
  </si>
  <si>
    <t>PERSONA JURÍDICA:</t>
  </si>
  <si>
    <t>CÁLCULO</t>
  </si>
  <si>
    <t>ENDEUDAMIENTO</t>
  </si>
  <si>
    <t>PASIVO / PATRIMONIO NETO</t>
  </si>
  <si>
    <t>PASIVO</t>
  </si>
  <si>
    <t>Entre 0,40 y 0,60 dólares de pasivo, por cada dólar de patrimonio</t>
  </si>
  <si>
    <t>PATRIMONIO NETO</t>
  </si>
  <si>
    <t>SOLVENCIA</t>
  </si>
  <si>
    <t>ACTIVO / PASIVO</t>
  </si>
  <si>
    <t>ACTIVO</t>
  </si>
  <si>
    <t>Entorno al 1,50</t>
  </si>
  <si>
    <t>LIQUIDÉZ</t>
  </si>
  <si>
    <t>ACTIVO CORRIENTE / PASIVO CORRIENTE</t>
  </si>
  <si>
    <t>ACTIVO CORRIENTE</t>
  </si>
  <si>
    <t>Entorno al 1,00</t>
  </si>
  <si>
    <t>PASIVO CORRIENTE</t>
  </si>
  <si>
    <t>CAPITAL DE TRABAJO</t>
  </si>
  <si>
    <t>ACTIVO CORRIENTE - PASIVO CORRIENTE</t>
  </si>
  <si>
    <t>Valores mayores a cero</t>
  </si>
  <si>
    <t>ROA
(Return on Assets) o Retorno sobre los activos</t>
  </si>
  <si>
    <t>UTILIDAD NETA / ACTIVO TOTAL</t>
  </si>
  <si>
    <t>UTILIDAD NETA</t>
  </si>
  <si>
    <t>Debe superar el 5%</t>
  </si>
  <si>
    <t>ACTIVO TOTAL</t>
  </si>
  <si>
    <t>ROE
(Return on Equity) o retorno sobre el Capital Propio</t>
  </si>
  <si>
    <t>UTILIDAD NETA / PATRIMONIO TOTAL</t>
  </si>
  <si>
    <t>Mientras más elevado sea el ROE es mejor y al menos debe ser positivo</t>
  </si>
  <si>
    <t>PATRIMONIO TOTAL</t>
  </si>
  <si>
    <t>c) Perfil Operativo:</t>
  </si>
  <si>
    <t xml:space="preserve">1. La capacidad de su empresa para atender requerimientos a consultas, </t>
  </si>
  <si>
    <t>5. La capacidad logística que posee es suficiente y competente para</t>
  </si>
  <si>
    <t>solicitudes de presupuesto y presentación de ofertas es:</t>
  </si>
  <si>
    <t>la prestación de sus servicios o entrega de bienes:</t>
  </si>
  <si>
    <t>De 1 a 8 horas</t>
  </si>
  <si>
    <t>De 8 a 24 horas</t>
  </si>
  <si>
    <t>Más de 24 horas</t>
  </si>
  <si>
    <t>PARCIALMENTE</t>
  </si>
  <si>
    <t xml:space="preserve">2. Cuenta con la suficiente capacidad instalada, recursos, materiales, activos y </t>
  </si>
  <si>
    <t>6. Las instalaciones donde se desarrolla el giro de negocio es:</t>
  </si>
  <si>
    <t>tecnología para atender los requerimientos y consultas de sus clientes:</t>
  </si>
  <si>
    <t>PROPIO</t>
  </si>
  <si>
    <t>ARRENDADO</t>
  </si>
  <si>
    <t>no tiene</t>
  </si>
  <si>
    <t>PRESTADO</t>
  </si>
  <si>
    <t xml:space="preserve">3. La capacidad operativa para atender los requerimientos de sus clientes de forma </t>
  </si>
  <si>
    <t>7. Cuenta con recursos técnicos y económicos suficientes para responder</t>
  </si>
  <si>
    <t xml:space="preserve">oportuna y con la calidad esperada en la prestación de sus servicios, es suficiente </t>
  </si>
  <si>
    <t>a los requerimientos de los clientes, en función de su giro de negocio:</t>
  </si>
  <si>
    <t>y competente:</t>
  </si>
  <si>
    <t>4. Cuenta con subcontratistas para complementar sus actividades empresariales:</t>
  </si>
  <si>
    <t>8. Cuenta con personal:</t>
  </si>
  <si>
    <t>FIJO</t>
  </si>
  <si>
    <t>TEMPORAL</t>
  </si>
  <si>
    <t>AMBOS</t>
  </si>
  <si>
    <t>d) Perfil Comercial:</t>
  </si>
  <si>
    <t xml:space="preserve">1. Cuenta su empresa con representación y contingencia suficiente y competente </t>
  </si>
  <si>
    <t xml:space="preserve">5. Si la respuesta anterior es afirmativa, indique si cuenta con la </t>
  </si>
  <si>
    <t>en el Ecuador, para prestar sus servicios o entregar bienes:</t>
  </si>
  <si>
    <t>calificación respectiva de la Superintendencia, que le corresponda:</t>
  </si>
  <si>
    <t>REPRESENTACIÓN:</t>
  </si>
  <si>
    <t>TÉCNICA</t>
  </si>
  <si>
    <t>OPERATIVA</t>
  </si>
  <si>
    <t>COMERCIAL</t>
  </si>
  <si>
    <t>2. Indique si su empresa cuenta con domicilio en el Ecuador:</t>
  </si>
  <si>
    <t>6. Su empresa tiene cobertura para la prestación del servicio:</t>
  </si>
  <si>
    <t>LOCAL</t>
  </si>
  <si>
    <t>NACIONAL</t>
  </si>
  <si>
    <t>REGIONAL</t>
  </si>
  <si>
    <t>INTERNACIONAL</t>
  </si>
  <si>
    <t>3. Su empresa Subcontrata proveedores, para la prestación integral de sus servicio:</t>
  </si>
  <si>
    <t>7. Indique el tamaño de su empresa:</t>
  </si>
  <si>
    <t>Microempresas</t>
  </si>
  <si>
    <t>1-9 Empleados</t>
  </si>
  <si>
    <t>Ventas brutas &lt; 100K</t>
  </si>
  <si>
    <t>Pequeña Empresa</t>
  </si>
  <si>
    <t>10-49 Empleados</t>
  </si>
  <si>
    <t>Ventas brutas &gt; 100K Y &lt;= 1MM</t>
  </si>
  <si>
    <t>Mediana</t>
  </si>
  <si>
    <t>50-199 Empleados</t>
  </si>
  <si>
    <t>Ventas brutas &gt; 1MM Y &lt;= 5MM</t>
  </si>
  <si>
    <t>Grandes</t>
  </si>
  <si>
    <t>&gt; 200 Empleados</t>
  </si>
  <si>
    <t>Ventas brutas &gt; 5MM</t>
  </si>
  <si>
    <t>4. Su empresa es considerada de Servicios Auxiliares:</t>
  </si>
  <si>
    <t>4. DOCUMENTOS QUE SE DEBEN ADJUNTAR (Obligatorios)</t>
  </si>
  <si>
    <t>Indique el número de certificados que entrega:</t>
  </si>
  <si>
    <t>Como soporte del proceso de calificación, favor adjuntar los siguientes documentos:</t>
  </si>
  <si>
    <t>VERIFICACIÓN DE ENTREGA</t>
  </si>
  <si>
    <t>Nro. Certificados entregados</t>
  </si>
  <si>
    <t>A. Tres o más certificados de experiencia, afines al giro de negocio.</t>
  </si>
  <si>
    <t>B. Tres o más certificados o justificativos que evidencien que la empresa imparte capacitación a sus empleados.</t>
  </si>
  <si>
    <t>C.Tres o más certificados de experiencia de su personal con el mecanizado del IESS.</t>
  </si>
  <si>
    <t>D. Copia del RUC.</t>
  </si>
  <si>
    <t>E. Declaración del impuesto a la renta, deL último año.</t>
  </si>
  <si>
    <t>F. Documento que certifique la calificación de Proveedor Auxiliar ante la Superintendencia que corresponda.</t>
  </si>
  <si>
    <t>5. FIRMA DE RESPALDO</t>
  </si>
  <si>
    <t>Por el Proveedor:</t>
  </si>
  <si>
    <t>------------------------------------------------------</t>
  </si>
  <si>
    <t>FIRMA DEL REPRESENTANTE LEGAL</t>
  </si>
  <si>
    <t>Nombre: …………………………………………..</t>
  </si>
  <si>
    <t>C. I. …………………………………………………..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</si>
  <si>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EL PRESENTE FORMULARIO, DEBE SER ENVIADO EN DIGITAL Y ENTREGADO EN FÍSICO DEBIDAMENTE IMPRESO Y FIRMADO</t>
    </r>
  </si>
  <si>
    <t>6. PARA USO EXCLUSIVO DE LA COOPERATIVA</t>
  </si>
  <si>
    <t xml:space="preserve">Una vez revisada la información contenida en el presente formulario, revisado los respaldos entregados y realizado el análisis correspondiente, la Cooperativa 29 </t>
  </si>
  <si>
    <t>de Octubre LTDA., otorga el certificado de calificación al proveedor, con los siguientes resultados:</t>
  </si>
  <si>
    <t>TIPO DE CALIFICACIÓN:</t>
  </si>
  <si>
    <t>Básica/Mayor/Crítica</t>
  </si>
  <si>
    <t>VIGENCIA:</t>
  </si>
  <si>
    <t>DESDE</t>
  </si>
  <si>
    <t>PUNTAJE OBTENIDO:</t>
  </si>
  <si>
    <t>(%)</t>
  </si>
  <si>
    <t>CALIFICACIÓN:</t>
  </si>
  <si>
    <t>D/E/F</t>
  </si>
  <si>
    <t>Por la "Cooperativa 29 de Octubre" Ltda.:</t>
  </si>
  <si>
    <t>FECHA DE EMISION</t>
  </si>
  <si>
    <t>----------------------------------------------------</t>
  </si>
  <si>
    <t>FIRMA ANALISTA DE COMPRAS</t>
  </si>
  <si>
    <t>FIRMA JEFE DE COMPRAS Y SEGUROS</t>
  </si>
  <si>
    <t>Nombre: …………………………………………</t>
  </si>
  <si>
    <t>CATEGORIA</t>
  </si>
  <si>
    <t>DETALLE</t>
  </si>
  <si>
    <t>ENSERES DE OFICINA Y SEGURIDAD</t>
  </si>
  <si>
    <t>ABRILLANTADORAS</t>
  </si>
  <si>
    <t>LIMPIEZA</t>
  </si>
  <si>
    <t>INFRAESTRUCTURA</t>
  </si>
  <si>
    <t>ADECUACIONES</t>
  </si>
  <si>
    <t>ADMINISTRATIVA</t>
  </si>
  <si>
    <t>AIRES ACONDICIONADOS</t>
  </si>
  <si>
    <t>IMPRESIÓN Y COPIAS</t>
  </si>
  <si>
    <t>CONSTRUCCIONES</t>
  </si>
  <si>
    <t>CONTABLE Y TRIBUTARIA</t>
  </si>
  <si>
    <t>AMPLIFICADORES DE AUDIO</t>
  </si>
  <si>
    <t>IMPRESOS Y FORMULARIOS</t>
  </si>
  <si>
    <t>REMODELACIONES</t>
  </si>
  <si>
    <t>ESPECIALIZADA</t>
  </si>
  <si>
    <t>ASCENSORES</t>
  </si>
  <si>
    <t>COMUNICACIÓN LÍNEAS CONVENCIONALES</t>
  </si>
  <si>
    <t>MANTENIMIENTO</t>
  </si>
  <si>
    <t>FINANCIERA</t>
  </si>
  <si>
    <t>ASPIRADORAS</t>
  </si>
  <si>
    <t>COMUNICACIÓN LÍNEAS CELULARES</t>
  </si>
  <si>
    <t>BOMBAS DE AGUA</t>
  </si>
  <si>
    <t>JURÍDICA</t>
  </si>
  <si>
    <t>BALANZAS PARA ORO</t>
  </si>
  <si>
    <t>ENERGÍA ELÉCTRICA</t>
  </si>
  <si>
    <t>CAJAS FUERTES</t>
  </si>
  <si>
    <t>NORMAS ISO</t>
  </si>
  <si>
    <t>PATENTES MUNICIPALES</t>
  </si>
  <si>
    <t>CENTRALES TELEFÓNICAS</t>
  </si>
  <si>
    <t>OPERACIONES</t>
  </si>
  <si>
    <t>FLETES Y EMBALAJES</t>
  </si>
  <si>
    <t>CERRADURAS</t>
  </si>
  <si>
    <t>PLANIFICACIÓN ESTRATÉGICA</t>
  </si>
  <si>
    <t>BÓVEDAS</t>
  </si>
  <si>
    <t>COURIER Y MENSAJERÍA</t>
  </si>
  <si>
    <t>CISTERNAS</t>
  </si>
  <si>
    <t>PROCESOS</t>
  </si>
  <si>
    <t>ENCUADERNACIÓN</t>
  </si>
  <si>
    <t>ELÉCTRICO Y ELECTRÓNICO</t>
  </si>
  <si>
    <t>RIESGOS DE CRÉDITO</t>
  </si>
  <si>
    <t>CÁMARAS DE SEGURIDAD</t>
  </si>
  <si>
    <t>OUTSOURCING DE IMPRESIÓN</t>
  </si>
  <si>
    <t>ENSERES</t>
  </si>
  <si>
    <t>RIESGOS FINANCIEROS</t>
  </si>
  <si>
    <t>CAMILLAS Y CAMAS</t>
  </si>
  <si>
    <t>ADMINISTRACIÓN DE ARCHIVO</t>
  </si>
  <si>
    <t>EQUIPOS DE CCTV</t>
  </si>
  <si>
    <t>RIESGOS INTEGRALES</t>
  </si>
  <si>
    <t>CERRADURAS DE SEGURIDAD</t>
  </si>
  <si>
    <t>NOTARIALES</t>
  </si>
  <si>
    <t>EQUIPOS DE COMPUTACIÓN</t>
  </si>
  <si>
    <t>SEGURIDAD</t>
  </si>
  <si>
    <t>COCINAS INDUSTRIALES</t>
  </si>
  <si>
    <t>ADMINISTRACIÓN DE SEGUROS</t>
  </si>
  <si>
    <t>EQUIPOS DE MONITOREO</t>
  </si>
  <si>
    <t>SEGUROS</t>
  </si>
  <si>
    <t>CONDENSADOR DE AIRE</t>
  </si>
  <si>
    <t>EVENTOS INSTITUCIONALES</t>
  </si>
  <si>
    <t>EQUIPOS DE OFICINA</t>
  </si>
  <si>
    <t>TALENTO HUMANO</t>
  </si>
  <si>
    <t>EQUIPO BIOMÉTRICO</t>
  </si>
  <si>
    <t>CATERING</t>
  </si>
  <si>
    <t>EQUIPOS DE SEGURIDAD</t>
  </si>
  <si>
    <t>TECNOLOGÍA</t>
  </si>
  <si>
    <t>EQUIPO ELECTRÓGENO</t>
  </si>
  <si>
    <t>MATRICULACIÓN VEHICULAR</t>
  </si>
  <si>
    <t>GENERADORES ELÉCTRICOS</t>
  </si>
  <si>
    <t>ESTUDIOS</t>
  </si>
  <si>
    <t>CAPACIDAD</t>
  </si>
  <si>
    <t>EQUIPOS DE AMPLIFICACIÓN</t>
  </si>
  <si>
    <t>AGUA POTABLE</t>
  </si>
  <si>
    <t>INMUEBLES</t>
  </si>
  <si>
    <t>DISEÑO Y CONSTRUCCIÓN</t>
  </si>
  <si>
    <t>EQUIPOS DE SONIDO</t>
  </si>
  <si>
    <t>AVISOS Y PUBLICACIONES</t>
  </si>
  <si>
    <t>MUEBLES DE OFICINA</t>
  </si>
  <si>
    <t>ELÉCTRICOS Y ELECTRÓNICOS</t>
  </si>
  <si>
    <t>EQUIPOS DE TELECOMUNICACIONES</t>
  </si>
  <si>
    <t>PARQUEADERO PRIVADO</t>
  </si>
  <si>
    <t>OBRAS DE ARTE</t>
  </si>
  <si>
    <t>ESTANTERÍAS METÁLICAS</t>
  </si>
  <si>
    <t>TV CABLE</t>
  </si>
  <si>
    <t>VEHÍCULOS</t>
  </si>
  <si>
    <t>RESISTENCIA</t>
  </si>
  <si>
    <t>EXTINTORES</t>
  </si>
  <si>
    <t>ENLACES Y COMUNICACIONES</t>
  </si>
  <si>
    <t>MATERIALES</t>
  </si>
  <si>
    <t>ACABADOS</t>
  </si>
  <si>
    <t>SUELO</t>
  </si>
  <si>
    <t>EXTRACTOR DE AIRE</t>
  </si>
  <si>
    <t>PUBLICIDAD</t>
  </si>
  <si>
    <t>CONSTRUCCIÓN</t>
  </si>
  <si>
    <t>TECTÓNICOS</t>
  </si>
  <si>
    <t>MÉDICOS</t>
  </si>
  <si>
    <t>GRABADORES DIGITALES</t>
  </si>
  <si>
    <t>ANIMACIÓN</t>
  </si>
  <si>
    <t>ILUMINACIÓN</t>
  </si>
  <si>
    <t>HORNOS</t>
  </si>
  <si>
    <t>ARTISTAS</t>
  </si>
  <si>
    <t>INHIBIDORES DE SEÑAL CELULAR</t>
  </si>
  <si>
    <t>AMPLICACIÓN AUDIO Y VIDEO</t>
  </si>
  <si>
    <t>MESAS DE BILLAR, BILLA Y PING PONG</t>
  </si>
  <si>
    <t>CONFIGURACIÓN EQUIPOS DE SEGURIDAD</t>
  </si>
  <si>
    <t>MICROONDAS</t>
  </si>
  <si>
    <t>TECNOLÓGICOS</t>
  </si>
  <si>
    <t>MOTOGUADAÑAS</t>
  </si>
  <si>
    <t>RED, VOZ Y DATOS</t>
  </si>
  <si>
    <t>MULTÍMETROS</t>
  </si>
  <si>
    <t>PERIFÉRICOS Y DISPOSITIVOS DE ALMACENAMIENTO</t>
  </si>
  <si>
    <t>TELECOMUNICACIONES</t>
  </si>
  <si>
    <t>PLANTAS ELÉCTRICAS PORTÁTILES</t>
  </si>
  <si>
    <t>PROGRAMACIÓN</t>
  </si>
  <si>
    <t>PUERTAS BLINDADAS</t>
  </si>
  <si>
    <t>PUERTAS DE SEGURIDAD</t>
  </si>
  <si>
    <t>PUERTAS SEMIBLINDADAS</t>
  </si>
  <si>
    <t>RACK DE COMUNICACIONES</t>
  </si>
  <si>
    <t>REFRIGERADORES Y NEVERAS</t>
  </si>
  <si>
    <t>SISTEMA CONTRAINCENDIOS</t>
  </si>
  <si>
    <t>SISTEMA DE ALARMAS</t>
  </si>
  <si>
    <t>SISTEMAS CCTV</t>
  </si>
  <si>
    <t>SISTEMAS DE GRABACIÓN</t>
  </si>
  <si>
    <t>SISTEMAS DE MONITOREO</t>
  </si>
  <si>
    <t>SISTEMAS DE VIDEO</t>
  </si>
  <si>
    <t>TELEVISORES</t>
  </si>
  <si>
    <t>TRANSFORMADOR ELÉCTRICO</t>
  </si>
  <si>
    <t>VENTILADORES</t>
  </si>
  <si>
    <t>ACCESORIOS DE COMPUTACIÓN</t>
  </si>
  <si>
    <t>CAJEROS AUTOMÁTICOS</t>
  </si>
  <si>
    <t>CELULARES</t>
  </si>
  <si>
    <t>COLECTORES DE DATOS</t>
  </si>
  <si>
    <t>COPIADORAS</t>
  </si>
  <si>
    <t>CPUS Y EQUIPOS DE ESCRITORIO</t>
  </si>
  <si>
    <t>DISCOS DUROS INTERNOS/EXTERNOS</t>
  </si>
  <si>
    <t>EQUIPOS DE COMUNICACIÓN</t>
  </si>
  <si>
    <t>EQUIPOS E VOZ IP</t>
  </si>
  <si>
    <t>EQUIPOS ELECTRÓNICOS</t>
  </si>
  <si>
    <t>EQUIPOS ENCRIPTORES</t>
  </si>
  <si>
    <t>ESCÁNER</t>
  </si>
  <si>
    <t>FUENTES DE PODER</t>
  </si>
  <si>
    <t>HARDWARE DE COMPUTACIÓN</t>
  </si>
  <si>
    <t>IMPRESORAS</t>
  </si>
  <si>
    <t>LAPTOPS Y EQUIPOS PORTÁTILES</t>
  </si>
  <si>
    <t>LECTOR MÓVIL DE ETIQUETAS</t>
  </si>
  <si>
    <t>PANTALLAS Y MONITORES</t>
  </si>
  <si>
    <t>PROYECTORES</t>
  </si>
  <si>
    <t>SERVIDORES</t>
  </si>
  <si>
    <t>SISTEMAS DE VOZ Y DATOS</t>
  </si>
  <si>
    <t>SOFTWARE DE COMPUTACIÓN</t>
  </si>
  <si>
    <t>SWITCHES</t>
  </si>
  <si>
    <t>TARJETAS EXPANSORAS</t>
  </si>
  <si>
    <t>UPS</t>
  </si>
  <si>
    <t>CONTADORAS DE MONEDAS</t>
  </si>
  <si>
    <t>DESTRUCTORAS DE PAPEL</t>
  </si>
  <si>
    <t>DETECTORA DE BILLETES FALSOS</t>
  </si>
  <si>
    <t>RECONTADORAS DE BILLETES</t>
  </si>
  <si>
    <t>TELÉFONOS</t>
  </si>
  <si>
    <t>CASAS</t>
  </si>
  <si>
    <t>DEPARTAMENTOS</t>
  </si>
  <si>
    <t>EDIFICIOS</t>
  </si>
  <si>
    <t>OFICINAS</t>
  </si>
  <si>
    <t>TERRENOS</t>
  </si>
  <si>
    <t>ARCHIVADORES Y ARMARIOS</t>
  </si>
  <si>
    <t>COUNTERS DE CAJAS Y RECEPCIONES</t>
  </si>
  <si>
    <t>CREDENZAS</t>
  </si>
  <si>
    <t>DIVISIONES</t>
  </si>
  <si>
    <t>ESCRITORIOS</t>
  </si>
  <si>
    <t>ESTACIONES DE TRABAJO</t>
  </si>
  <si>
    <t>ESTANTERÍAS DE MADERA</t>
  </si>
  <si>
    <t>JUEGOS DE COMEDOR Y SALA</t>
  </si>
  <si>
    <t>MESAS PRINCIPALES Y AUXILIARES</t>
  </si>
  <si>
    <t>MODULARES</t>
  </si>
  <si>
    <t>MUEBLES TIPO BIBLIOTECA</t>
  </si>
  <si>
    <t>PARANTES</t>
  </si>
  <si>
    <t>PORTAPAPELETAS</t>
  </si>
  <si>
    <t>SILLAS TIPO SECRETARIA Y DE ESPERA</t>
  </si>
  <si>
    <t>SILLONERÍA</t>
  </si>
  <si>
    <t>ÚTILES Y SUMINISTROS</t>
  </si>
  <si>
    <t>BAR Y CAFETERÍA</t>
  </si>
  <si>
    <t>CINTAS, TINTAS Y TÓNER</t>
  </si>
  <si>
    <t>DE ESCRITORIO Y DE OFICINA</t>
  </si>
  <si>
    <t>DE LIMPIEZA</t>
  </si>
  <si>
    <t>DE PAPELERÍA</t>
  </si>
  <si>
    <t>MÉDICOS Y MEDICAMENTOS</t>
  </si>
  <si>
    <t>SELLOS</t>
  </si>
  <si>
    <t>BOTELLONES DE AGUA</t>
  </si>
  <si>
    <t>AUTOMÓVILES</t>
  </si>
  <si>
    <t>BUSES</t>
  </si>
  <si>
    <t>CAMIONETAS</t>
  </si>
  <si>
    <t>LIVIANOS</t>
  </si>
  <si>
    <t>MICROBUSES</t>
  </si>
  <si>
    <t>PESADOS</t>
  </si>
  <si>
    <t>REPUESTOS</t>
  </si>
  <si>
    <t>SUV</t>
  </si>
  <si>
    <t>TODO TERRENO</t>
  </si>
  <si>
    <t>VAN - FURGONETAS</t>
  </si>
  <si>
    <t>PINACOTECA</t>
  </si>
  <si>
    <t>CUADROS Y OBRAS DE ARTE</t>
  </si>
  <si>
    <t>ALIMENTACIÓN</t>
  </si>
  <si>
    <t>REFRIGERIOS</t>
  </si>
  <si>
    <t>CENAS</t>
  </si>
  <si>
    <t>MARKETING</t>
  </si>
  <si>
    <t>MATERIAL PUBLICITARIO</t>
  </si>
  <si>
    <t>MATERIAL POP</t>
  </si>
  <si>
    <t>LETREROS</t>
  </si>
  <si>
    <t>SEÑALETICA</t>
  </si>
  <si>
    <t>REGALOS Y SORPRESAS</t>
  </si>
  <si>
    <t>FORMULARIO DE REGISTRO 
Y CALIFICACIÓN DE PROVEEDORES</t>
  </si>
  <si>
    <t>FR.GAD.AC.02.11 
V.01</t>
  </si>
  <si>
    <t>RESUMEN CALIFICACIÓN DEL PROVEEDOR</t>
  </si>
  <si>
    <t>X</t>
  </si>
  <si>
    <t>PONDERACIÓN ALCANZADA</t>
  </si>
  <si>
    <t>Se entrega documentación que estaba inicialmente incompleta</t>
  </si>
  <si>
    <t>a</t>
  </si>
  <si>
    <t>PERFIL EMPRESARIAL</t>
  </si>
  <si>
    <t>b</t>
  </si>
  <si>
    <t>PERFIL FINANCIERO</t>
  </si>
  <si>
    <t>c</t>
  </si>
  <si>
    <t>PERFIL OPERATIVO</t>
  </si>
  <si>
    <t>d</t>
  </si>
  <si>
    <t>PERFIL COMERCIAL</t>
  </si>
  <si>
    <t>e</t>
  </si>
  <si>
    <t>PERFIL DOCUMENTAL</t>
  </si>
  <si>
    <t>RUC / RISE:</t>
  </si>
  <si>
    <t>17185123510001</t>
  </si>
  <si>
    <t>PUBLICIDAD ESTRELLA S.A.</t>
  </si>
  <si>
    <t>PUBLIESTRELLA</t>
  </si>
  <si>
    <t>LAVANDERÍA</t>
  </si>
  <si>
    <t>SOLANDA</t>
  </si>
  <si>
    <t>ECUADOR</t>
  </si>
  <si>
    <t>QUITO</t>
  </si>
  <si>
    <t>0983502401</t>
  </si>
  <si>
    <t>pruebas@gmail.com</t>
  </si>
  <si>
    <t>ING. JOHANA VALDEZ</t>
  </si>
  <si>
    <t>0986543423</t>
  </si>
  <si>
    <t>jvaldez@hotmail.com</t>
  </si>
  <si>
    <t>0998032213</t>
  </si>
  <si>
    <t>jvaldez12_0@gmail.com</t>
  </si>
  <si>
    <t>Venta de productos publicitarios</t>
  </si>
  <si>
    <t>Servicios comunicacionales, consultoría en comunicación</t>
  </si>
  <si>
    <t>Marque con una cruz (X) una sola respuesta según corresponda:</t>
  </si>
  <si>
    <t xml:space="preserve">2. Cuenta su empresa con personal calificado, de acuerdo al giro de </t>
  </si>
  <si>
    <t>negocio:</t>
  </si>
  <si>
    <t>PATRIMONIO</t>
  </si>
  <si>
    <t>en el Ecuador, para prestar sus servicios o entregar bienes, elija aolo</t>
  </si>
  <si>
    <t>una respuesta:</t>
  </si>
  <si>
    <t>6. Su empresa tiene cobertura para la prestación del servicio, elija</t>
  </si>
  <si>
    <t>solo una respuesta:</t>
  </si>
  <si>
    <t>Pesos documentos:</t>
  </si>
  <si>
    <t>Buró de crédito:</t>
  </si>
  <si>
    <t>Documentos</t>
  </si>
  <si>
    <t>VERDE</t>
  </si>
  <si>
    <t>Indique el número 
de documentos entregados</t>
  </si>
  <si>
    <t>NARANJA</t>
  </si>
  <si>
    <t>ROJO</t>
  </si>
  <si>
    <t>Documentos entregados</t>
  </si>
  <si>
    <t>A. Tres o más certificados de experiencia afines al giro de negocio.</t>
  </si>
  <si>
    <t>C. Tres o más certificados de experiencia de su personal con el mecanizado del IESS.</t>
  </si>
  <si>
    <t>D. Copia del RUC actualizado (Un documento).</t>
  </si>
  <si>
    <t>E. Nombramiento de Representante Legal Vigente (Solo personas Jurídicas - Un documento).</t>
  </si>
  <si>
    <t>F. Estatuto o Escritura de Constitución (Solo personas Jurídicas - Un documento).</t>
  </si>
  <si>
    <r>
      <t xml:space="preserve">G. Buró de Crédito. </t>
    </r>
    <r>
      <rPr>
        <b/>
        <i/>
        <sz val="11"/>
        <color rgb="FFC00000"/>
        <rFont val="Calibri"/>
        <family val="2"/>
        <scheme val="minor"/>
      </rPr>
      <t>(Para uso exclusivo de la Cooperativa).</t>
    </r>
  </si>
  <si>
    <t>H. Declaración del impuesto a la renta de los dos últimos años (Dos documentos)</t>
  </si>
  <si>
    <t>I. Documento que certifique la calificación de Proveedor Auxiliar ante la Superintendencia que corresponda.</t>
  </si>
  <si>
    <t>5. DECLARACIÓN</t>
  </si>
  <si>
    <t>A.</t>
  </si>
  <si>
    <t>D.</t>
  </si>
  <si>
    <t>E.</t>
  </si>
  <si>
    <t>Declaro que toda la información y documentación proporcionada a la Cooperativa 29 de Octubre Ltda., es verídica y está sujeta a verificación y comprobación, cuando así lo requiera para los fines internos y de acuerdo a las normativas externas establecidas, por lo que en caso de detectarse errores, omisiones o alteraciones, el proveedor está sujeto a que la Cooperativa tome las acciones pertinentes y sea causal suficiente para no ser considerado en la base de proveedores que puedan prestar servicios o entregar bienes a la Cooperativa, así también, en caso de requerir por parte de la institución un Plan de Contingencia, éste deberá contener de forma clara y detallada: cómo se garantizará la continuidad del servicio, de qué manera se va actuar en caso de una contigencia y cuáles serán los tiempos de respuesta para solventar el inconveniente.</t>
  </si>
  <si>
    <t>B.</t>
  </si>
  <si>
    <t>H.</t>
  </si>
  <si>
    <t>F.</t>
  </si>
  <si>
    <t>6. AUTORIZACIÓN</t>
  </si>
  <si>
    <t>Autorizo a la Cooperativa de Ahorro y Crédito 29 de Octubre Ltda., a través del proceso de calificación de proveedores, para que se revise y analice el buró crediticio de mi respectivo giro de negocio, el cual estoy conciente de que servirá para medir mi situación económica y financiera.</t>
  </si>
  <si>
    <t>C.</t>
  </si>
  <si>
    <t>I.</t>
  </si>
  <si>
    <t>7. FIRMA DE RESPALDO</t>
  </si>
  <si>
    <t>Fecha: ……………………………………………….</t>
  </si>
  <si>
    <r>
      <rPr>
        <b/>
        <sz val="12"/>
        <color theme="1"/>
        <rFont val="Calibri"/>
        <family val="2"/>
        <scheme val="minor"/>
      </rPr>
      <t xml:space="preserve">NOTA: </t>
    </r>
    <r>
      <rPr>
        <sz val="12"/>
        <color theme="1"/>
        <rFont val="Calibri"/>
        <family val="2"/>
        <scheme val="minor"/>
      </rPr>
      <t>EL PRESENTE FORMULARIO, DEBE SER ENVIADO EN DIGITAL EN DOS FORMATOS: EDITABLE (EXCEL) Y EN PDF (DEBIDAMENTE FIRMADO); Y, LOS DOCUMENTOS REQUERIDOS EN FORMATO PDF ESCANEADOS.</t>
    </r>
  </si>
  <si>
    <t>EQUIPOS DE COMPUTACIÓN Y OFICINA</t>
  </si>
  <si>
    <t>MUEBLES, UTILES Y SUMINISTROS DE OFICINA</t>
  </si>
  <si>
    <t>EQUIPOS</t>
  </si>
  <si>
    <t>MUEBLES</t>
  </si>
  <si>
    <t>VEHICULOS</t>
  </si>
  <si>
    <t>CAPACITACIÓN</t>
  </si>
  <si>
    <t>CARPINTERÍA</t>
  </si>
  <si>
    <t>COBRANZA Y RECUPERACIÓN DE CARTERA</t>
  </si>
  <si>
    <t>HOSPEDAJE</t>
  </si>
  <si>
    <t>MANTENIMIENTO VEHICULAR</t>
  </si>
  <si>
    <t>PLOMERÍA</t>
  </si>
  <si>
    <t>PUBLICIDAD PRENSA ESCRITA</t>
  </si>
  <si>
    <t>PUBLICIDAD RADIAL</t>
  </si>
  <si>
    <t>SEGURIDAD ELECTRÓNICO Y FÍSICA</t>
  </si>
  <si>
    <t>ADE</t>
  </si>
  <si>
    <t>MAN</t>
  </si>
  <si>
    <t>MAT</t>
  </si>
  <si>
    <t>CIELO FALSO</t>
  </si>
  <si>
    <t>FERRETERÍA</t>
  </si>
  <si>
    <t>JARDINERÍA</t>
  </si>
  <si>
    <t>PANELES</t>
  </si>
  <si>
    <t>PAREDES FALSAS</t>
  </si>
  <si>
    <t>PINTURA</t>
  </si>
  <si>
    <t>SANITARIOS</t>
  </si>
  <si>
    <t>CONSULTORIA</t>
  </si>
  <si>
    <t>CONS</t>
  </si>
  <si>
    <t>ESTU</t>
  </si>
  <si>
    <t>CAPACIDAD INSTALADA</t>
  </si>
  <si>
    <t>CERTIFICADO DE REGISTRO Y CALIFICACIÓN DE PROVEEDORES</t>
  </si>
  <si>
    <t>CÓDIGO:</t>
  </si>
  <si>
    <t>FECHA DE EMISIÓN:</t>
  </si>
  <si>
    <t>FECHA DE ACTUALIZACIÓN:</t>
  </si>
  <si>
    <t>El presente documento certifica que el proceso de CALIFICACIÓN DE PROVEEDORES para la COOPERATIVA DE AHORRO Y 
CRÉDITO 29 DE OCTUBRE LTDA., ha concluido, reflejando la calificación detallada a continuación, para el proveedor:</t>
  </si>
  <si>
    <t>NOMBRE / RAZÓN SOCIAL</t>
  </si>
  <si>
    <t>NOMBRE COMERCIAL</t>
  </si>
  <si>
    <t>FECHA DE CALIFICACIÓN</t>
  </si>
  <si>
    <t>ACTIVIDAD ECONÓMICA Principal</t>
  </si>
  <si>
    <t>ACTIVIDAD ECONÓMICA Secundaria</t>
  </si>
  <si>
    <t>ACTIVIDADES PARA LAS QUE SE CALIFICA:</t>
  </si>
  <si>
    <t>CATEGORÍA</t>
  </si>
  <si>
    <t>Detalle del Bien / Servcio / Consultoría</t>
  </si>
  <si>
    <t>DETALLE DE LA CALIFICACIÓN</t>
  </si>
  <si>
    <t>SECCIÓN</t>
  </si>
  <si>
    <t>CALIFICACIÓN</t>
  </si>
  <si>
    <t>PERFILES:</t>
  </si>
  <si>
    <t>A</t>
  </si>
  <si>
    <t>B</t>
  </si>
  <si>
    <t>C</t>
  </si>
  <si>
    <t>D</t>
  </si>
  <si>
    <t>DOCUMENTACIÓN:</t>
  </si>
  <si>
    <t>E</t>
  </si>
  <si>
    <t>CALIFICACIÓN OBTENIDA</t>
  </si>
  <si>
    <t>RESULTADO</t>
  </si>
  <si>
    <t xml:space="preserve">El puntaje total obtenido por el proveedor </t>
  </si>
  <si>
    <t>,</t>
  </si>
  <si>
    <t xml:space="preserve">es de </t>
  </si>
  <si>
    <t xml:space="preserve">equivalente a una calificación </t>
  </si>
  <si>
    <t>, lo cual indica que es</t>
  </si>
  <si>
    <t>RANGO</t>
  </si>
  <si>
    <t>RIESGO</t>
  </si>
  <si>
    <t>MALA</t>
  </si>
  <si>
    <t>RIESGO MÁXIMO</t>
  </si>
  <si>
    <t>NO PUEDE PRESTAR SERVICIOS NI ENTREGAR BIENES</t>
  </si>
  <si>
    <t xml:space="preserve">un proveedor con </t>
  </si>
  <si>
    <t xml:space="preserve">     para cumplir con los estándares y requerimientos internos, con lo cual</t>
  </si>
  <si>
    <t>BUENA</t>
  </si>
  <si>
    <t>RIESGO ALTO</t>
  </si>
  <si>
    <t>PUEDE PRESTAR SERVICIOS O ENTREGAR BIENES (SUJETO A EVALUACIÓN)</t>
  </si>
  <si>
    <t>MUY BUENA</t>
  </si>
  <si>
    <t>RIESGO MEDIO</t>
  </si>
  <si>
    <t>PUEDE PRESTAR SERVICIOS O ENTREGAR BIENES</t>
  </si>
  <si>
    <t xml:space="preserve">    a la COOPERATIVA DE  AHORRO Y CRÉDITO 29 DE </t>
  </si>
  <si>
    <t>EXCELENTE</t>
  </si>
  <si>
    <t>RIESGO MÍNIMO</t>
  </si>
  <si>
    <t>OCTUBRE LTDA.</t>
  </si>
  <si>
    <t>LIMITACIONES</t>
  </si>
  <si>
    <t xml:space="preserve">Los resultados contenidos en el presente informe, se basan en la información y documentación legal, tributaria y </t>
  </si>
  <si>
    <t xml:space="preserve">financiera proporcionada por </t>
  </si>
  <si>
    <t xml:space="preserve">. El trabajo ha </t>
  </si>
  <si>
    <t>consistido en validar y analizar la información provista con el objeto de asignar al proveedor, una calificación, en función de los</t>
  </si>
  <si>
    <t>parámetros definidos por la COOPERATIVA DE AHORRO Y CRÉDITO 29 DE OCTUBRE LTDA., y alineados</t>
  </si>
  <si>
    <t>a la normativa vigente (Resolución No. SEPS-1GT-1R-1GJ-2018-0279), para los Servicios Provistos por Terceros.</t>
  </si>
  <si>
    <t>Aquellos proveedores que tengan mayor o igual a 60 puntos, podrán prestar servicios o entregar bienes a la Cooperativa, salvo que la Gerencia General autorice un score de menor puntaje.</t>
  </si>
  <si>
    <t>FIRMAS</t>
  </si>
  <si>
    <t>ELABORADO POR:</t>
  </si>
  <si>
    <t>REVISADO POR:</t>
  </si>
  <si>
    <t>APROBADO POR:</t>
  </si>
  <si>
    <t>Nombre:</t>
  </si>
  <si>
    <t>Cargo:</t>
  </si>
  <si>
    <t>ASISTENTE ADMINISTRATIVA</t>
  </si>
  <si>
    <t>JEFE DE COMPRAS</t>
  </si>
  <si>
    <t>DIRECTOR ADMINISTRATIVO</t>
  </si>
  <si>
    <t>Fecha:</t>
  </si>
  <si>
    <t>MATRIZ DE INFORMACIÓN CALIFICACIÓN DE PROVEEDORES</t>
  </si>
  <si>
    <t>PERSONA</t>
  </si>
  <si>
    <t>PROVEEDOR</t>
  </si>
  <si>
    <t>CONTRIBUYENTE</t>
  </si>
  <si>
    <t>REGISTRO PROVEEDOR</t>
  </si>
  <si>
    <t>INFORMACIÓN DE CONTACTO</t>
  </si>
  <si>
    <t>CONTACTO COMERCIAL</t>
  </si>
  <si>
    <t>RESUMEN CALIFICACIÓN DEL PROVEEDOR - PONDERACIÓN ALCANZADA</t>
  </si>
  <si>
    <t>No.</t>
  </si>
  <si>
    <t>RUC/RISE</t>
  </si>
  <si>
    <t>NOMBRE/RAZÓN SOCIAL</t>
  </si>
  <si>
    <t>NATURAL</t>
  </si>
  <si>
    <t>EXTRANJERO</t>
  </si>
  <si>
    <t>PÚBLICA</t>
  </si>
  <si>
    <t>ESPECIAL</t>
  </si>
  <si>
    <t>SOCIEDAD</t>
  </si>
  <si>
    <t>PN CONTABILIDAD</t>
  </si>
  <si>
    <t>PN NO CONTABILIDAD</t>
  </si>
  <si>
    <t>RISE</t>
  </si>
  <si>
    <t>NUEVO</t>
  </si>
  <si>
    <t>ACTUALIZACIÓN</t>
  </si>
  <si>
    <t>CATEGORÍA 1</t>
  </si>
  <si>
    <t>CATEGORÍA 2</t>
  </si>
  <si>
    <t>CATEGORÍA 3</t>
  </si>
  <si>
    <t>DETALLE 1</t>
  </si>
  <si>
    <t>DETALLE 2</t>
  </si>
  <si>
    <t>DETALLE 3</t>
  </si>
  <si>
    <t>DIRECCIÓN</t>
  </si>
  <si>
    <t>PAÍS</t>
  </si>
  <si>
    <t>CIUDAD</t>
  </si>
  <si>
    <t>CANTÓN</t>
  </si>
  <si>
    <t>TELÉFONO</t>
  </si>
  <si>
    <t>CELULAR</t>
  </si>
  <si>
    <t>MAIL</t>
  </si>
  <si>
    <t>ASESOR (A) COMERCIAL</t>
  </si>
  <si>
    <t>CELULAR 1</t>
  </si>
  <si>
    <t>CELULAR 2</t>
  </si>
  <si>
    <t>MAIL 1</t>
  </si>
  <si>
    <t>MAIL 2</t>
  </si>
  <si>
    <t>7. FIRMA DE RESPALDO2</t>
  </si>
  <si>
    <t>ADMINISTRACIÓN</t>
  </si>
  <si>
    <t>AGENCIAS</t>
  </si>
  <si>
    <t>ATENCIÓN AL CLIENTE</t>
  </si>
  <si>
    <t>AUDITORÍA</t>
  </si>
  <si>
    <t>CANALES ELECTRÓNICOS</t>
  </si>
  <si>
    <t>CONTABILIDAD</t>
  </si>
  <si>
    <t>CUMPLIMIENTO</t>
  </si>
  <si>
    <t>DISPENSARIO MÉDICO</t>
  </si>
  <si>
    <t>GERENCIA GENERAL</t>
  </si>
  <si>
    <t>GESTIÓN DE APLICACIONES</t>
  </si>
  <si>
    <t>GESTIÓN TÉCNICA</t>
  </si>
  <si>
    <t>JURÍDICO</t>
  </si>
  <si>
    <t>MESA DE SERVICIOS</t>
  </si>
  <si>
    <t>NEGOCIOS</t>
  </si>
  <si>
    <t>PIC</t>
  </si>
  <si>
    <t>PLANIFICACIÓN Y PROCESOS</t>
  </si>
  <si>
    <t>PRESIDENCIA</t>
  </si>
  <si>
    <t>RIESGOS</t>
  </si>
  <si>
    <t>SEGURIDAD DE LA INFORMACIÓN</t>
  </si>
  <si>
    <t>SEGURIDAD FÍSICA Y ELECTRÓNICA</t>
  </si>
  <si>
    <t>SEGURIDAD Y SALUD OCUPACIONAL</t>
  </si>
  <si>
    <t>SERVICIOS INTERNOS</t>
  </si>
  <si>
    <t>TESORERÍA</t>
  </si>
  <si>
    <t>TRABAJO SOCIAL</t>
  </si>
  <si>
    <t>TABLAS:</t>
  </si>
  <si>
    <t>PUNTAJE ÓPTIMO</t>
  </si>
  <si>
    <t>%</t>
  </si>
  <si>
    <t>LIQUIDEZ</t>
  </si>
  <si>
    <t>ROA</t>
  </si>
  <si>
    <t>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</si>
</sst>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[$-F800]dddd\,\ mmmm\ dd\,\ yyyy"/>
    <numFmt numFmtId="165" formatCode="0.0%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FF66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8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" fillId="0" borderId="0" xfId="0" quotePrefix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4" xfId="0" applyBorder="1" applyAlignment="1">
      <alignment horizontal="right" vertical="center"/>
    </xf>
    <xf numFmtId="44" fontId="0" fillId="0" borderId="0" xfId="2" applyFont="1" applyBorder="1" applyAlignment="1">
      <alignment horizontal="center" vertical="center"/>
    </xf>
    <xf numFmtId="44" fontId="0" fillId="0" borderId="8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6" borderId="23" xfId="0" applyFont="1" applyFill="1" applyBorder="1" applyAlignment="1">
      <alignment horizontal="center" vertical="center"/>
    </xf>
    <xf numFmtId="44" fontId="1" fillId="0" borderId="0" xfId="2" applyFont="1" applyBorder="1" applyAlignment="1">
      <alignment horizontal="center" vertical="center"/>
    </xf>
    <xf numFmtId="44" fontId="0" fillId="0" borderId="8" xfId="2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17" fillId="12" borderId="0" xfId="0" applyNumberFormat="1" applyFont="1" applyFill="1" applyAlignment="1">
      <alignment horizontal="center" vertical="center"/>
    </xf>
    <xf numFmtId="9" fontId="17" fillId="13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0" fillId="0" borderId="0" xfId="3" applyFont="1" applyAlignment="1">
      <alignment horizontal="center" vertical="center"/>
    </xf>
    <xf numFmtId="9" fontId="4" fillId="0" borderId="0" xfId="3" applyFont="1" applyAlignment="1">
      <alignment horizontal="center" vertical="center"/>
    </xf>
    <xf numFmtId="9" fontId="1" fillId="8" borderId="6" xfId="3" applyFont="1" applyFill="1" applyBorder="1" applyAlignment="1">
      <alignment horizontal="center" vertical="center"/>
    </xf>
    <xf numFmtId="9" fontId="1" fillId="9" borderId="6" xfId="3" applyFont="1" applyFill="1" applyBorder="1" applyAlignment="1">
      <alignment horizontal="center" vertical="center"/>
    </xf>
    <xf numFmtId="9" fontId="1" fillId="9" borderId="0" xfId="3" applyFont="1" applyFill="1" applyBorder="1" applyAlignment="1">
      <alignment horizontal="center" vertical="center"/>
    </xf>
    <xf numFmtId="9" fontId="1" fillId="8" borderId="8" xfId="3" applyFont="1" applyFill="1" applyBorder="1" applyAlignment="1">
      <alignment horizontal="center" vertical="center"/>
    </xf>
    <xf numFmtId="9" fontId="17" fillId="8" borderId="0" xfId="3" applyFont="1" applyFill="1" applyAlignment="1">
      <alignment horizontal="center" vertical="center"/>
    </xf>
    <xf numFmtId="9" fontId="1" fillId="8" borderId="0" xfId="0" applyNumberFormat="1" applyFont="1" applyFill="1" applyAlignment="1">
      <alignment horizontal="center" vertical="center"/>
    </xf>
    <xf numFmtId="10" fontId="1" fillId="0" borderId="0" xfId="3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vertical="center"/>
    </xf>
    <xf numFmtId="9" fontId="1" fillId="8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>
      <alignment horizontal="center" vertical="center"/>
    </xf>
    <xf numFmtId="9" fontId="0" fillId="0" borderId="13" xfId="3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9" fontId="0" fillId="0" borderId="0" xfId="3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9" fontId="0" fillId="0" borderId="10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0" fillId="0" borderId="0" xfId="3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3" fontId="6" fillId="4" borderId="1" xfId="1" applyFont="1" applyFill="1" applyBorder="1" applyAlignment="1">
      <alignment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4" fontId="19" fillId="0" borderId="2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0" fillId="15" borderId="0" xfId="0" applyFill="1"/>
    <xf numFmtId="0" fontId="0" fillId="16" borderId="0" xfId="0" applyFill="1"/>
    <xf numFmtId="0" fontId="0" fillId="17" borderId="0" xfId="0" applyFill="1"/>
    <xf numFmtId="0" fontId="1" fillId="19" borderId="0" xfId="0" applyFont="1" applyFill="1"/>
    <xf numFmtId="0" fontId="1" fillId="20" borderId="0" xfId="0" applyFont="1" applyFill="1"/>
    <xf numFmtId="0" fontId="1" fillId="17" borderId="0" xfId="0" applyFont="1" applyFill="1"/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9" fontId="17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21" borderId="22" xfId="0" applyFont="1" applyFill="1" applyBorder="1" applyAlignment="1">
      <alignment horizontal="center" vertical="center"/>
    </xf>
    <xf numFmtId="0" fontId="21" fillId="21" borderId="18" xfId="0" applyFont="1" applyFill="1" applyBorder="1" applyAlignment="1">
      <alignment horizontal="center" vertical="center"/>
    </xf>
    <xf numFmtId="0" fontId="21" fillId="21" borderId="21" xfId="0" applyFont="1" applyFill="1" applyBorder="1" applyAlignment="1">
      <alignment horizontal="center" vertical="center"/>
    </xf>
    <xf numFmtId="9" fontId="1" fillId="0" borderId="3" xfId="3" applyFont="1" applyBorder="1" applyAlignment="1">
      <alignment horizontal="center" vertical="center"/>
    </xf>
    <xf numFmtId="0" fontId="22" fillId="24" borderId="1" xfId="0" applyFont="1" applyFill="1" applyBorder="1" applyAlignment="1">
      <alignment horizontal="center" vertical="center"/>
    </xf>
    <xf numFmtId="9" fontId="1" fillId="0" borderId="20" xfId="3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9" fontId="6" fillId="0" borderId="7" xfId="3" applyFont="1" applyBorder="1" applyAlignment="1">
      <alignment horizontal="center" vertical="center"/>
    </xf>
    <xf numFmtId="165" fontId="0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0" fontId="1" fillId="12" borderId="32" xfId="0" applyFont="1" applyFill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9" fontId="1" fillId="8" borderId="0" xfId="3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9" fontId="17" fillId="0" borderId="0" xfId="3" applyFont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5" fillId="0" borderId="0" xfId="0" applyFont="1" applyAlignment="1">
      <alignment vertical="center"/>
    </xf>
    <xf numFmtId="10" fontId="1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0" fontId="19" fillId="0" borderId="2" xfId="3" applyNumberFormat="1" applyFont="1" applyBorder="1" applyAlignment="1">
      <alignment horizontal="center" vertical="center"/>
    </xf>
    <xf numFmtId="10" fontId="19" fillId="0" borderId="19" xfId="3" applyNumberFormat="1" applyFont="1" applyBorder="1" applyAlignment="1">
      <alignment horizontal="center" vertical="center"/>
    </xf>
    <xf numFmtId="10" fontId="1" fillId="8" borderId="6" xfId="3" applyNumberFormat="1" applyFont="1" applyFill="1" applyBorder="1" applyAlignment="1">
      <alignment horizontal="center" vertical="center"/>
    </xf>
    <xf numFmtId="10" fontId="1" fillId="8" borderId="8" xfId="3" applyNumberFormat="1" applyFont="1" applyFill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22" fillId="27" borderId="0" xfId="3" applyFont="1" applyFill="1" applyAlignment="1">
      <alignment horizontal="center" vertical="center"/>
    </xf>
    <xf numFmtId="9" fontId="1" fillId="17" borderId="0" xfId="3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3" borderId="1" xfId="3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9" fontId="1" fillId="28" borderId="1" xfId="3" applyFont="1" applyFill="1" applyBorder="1" applyAlignment="1">
      <alignment horizontal="center" vertical="center"/>
    </xf>
    <xf numFmtId="9" fontId="1" fillId="13" borderId="1" xfId="3" applyFont="1" applyFill="1" applyBorder="1" applyAlignment="1">
      <alignment horizontal="center" vertical="center"/>
    </xf>
    <xf numFmtId="0" fontId="22" fillId="29" borderId="1" xfId="0" applyFont="1" applyFill="1" applyBorder="1" applyAlignment="1">
      <alignment horizontal="center" vertical="center"/>
    </xf>
    <xf numFmtId="9" fontId="22" fillId="29" borderId="1" xfId="3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9" fontId="0" fillId="0" borderId="0" xfId="3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9" fontId="0" fillId="0" borderId="13" xfId="3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164" fontId="1" fillId="0" borderId="7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9" fontId="0" fillId="0" borderId="0" xfId="3" applyFont="1" applyBorder="1" applyAlignment="1" applyProtection="1">
      <alignment horizontal="center" vertical="center"/>
    </xf>
    <xf numFmtId="9" fontId="17" fillId="0" borderId="0" xfId="3" applyFont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9" fontId="6" fillId="0" borderId="7" xfId="3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9" fontId="1" fillId="8" borderId="0" xfId="3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9" fontId="0" fillId="0" borderId="10" xfId="3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44" fontId="0" fillId="0" borderId="0" xfId="2" applyFont="1" applyBorder="1" applyAlignment="1" applyProtection="1">
      <alignment horizontal="center" vertical="center"/>
    </xf>
    <xf numFmtId="44" fontId="0" fillId="0" borderId="8" xfId="2" applyFont="1" applyBorder="1" applyAlignment="1" applyProtection="1">
      <alignment horizontal="center" vertical="center"/>
    </xf>
    <xf numFmtId="44" fontId="0" fillId="0" borderId="8" xfId="2" applyFont="1" applyBorder="1" applyAlignment="1" applyProtection="1">
      <alignment vertical="center"/>
    </xf>
    <xf numFmtId="44" fontId="1" fillId="0" borderId="0" xfId="2" applyFont="1" applyBorder="1" applyAlignment="1" applyProtection="1">
      <alignment horizontal="center" vertical="center"/>
    </xf>
    <xf numFmtId="9" fontId="4" fillId="0" borderId="0" xfId="3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9" fontId="17" fillId="12" borderId="0" xfId="0" applyNumberFormat="1" applyFont="1" applyFill="1" applyAlignment="1" applyProtection="1">
      <alignment horizontal="center" vertical="center"/>
    </xf>
    <xf numFmtId="9" fontId="17" fillId="13" borderId="0" xfId="0" applyNumberFormat="1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9" fontId="22" fillId="0" borderId="6" xfId="3" applyFont="1" applyFill="1" applyBorder="1" applyAlignment="1" applyProtection="1">
      <alignment horizontal="center" vertical="center"/>
    </xf>
    <xf numFmtId="9" fontId="22" fillId="0" borderId="8" xfId="3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9" fontId="22" fillId="0" borderId="0" xfId="3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/>
    </xf>
    <xf numFmtId="0" fontId="7" fillId="6" borderId="23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9" fontId="1" fillId="8" borderId="0" xfId="3" applyFont="1" applyFill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9" fontId="1" fillId="8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9" fontId="0" fillId="0" borderId="0" xfId="3" applyFont="1" applyFill="1" applyAlignment="1" applyProtection="1">
      <alignment horizontal="center" vertical="center"/>
    </xf>
    <xf numFmtId="9" fontId="1" fillId="0" borderId="0" xfId="3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</xf>
    <xf numFmtId="2" fontId="6" fillId="0" borderId="0" xfId="1" applyNumberFormat="1" applyFont="1" applyFill="1" applyAlignment="1" applyProtection="1">
      <alignment horizontal="center" vertical="center"/>
    </xf>
    <xf numFmtId="2" fontId="1" fillId="0" borderId="0" xfId="1" applyNumberFormat="1" applyFont="1" applyFill="1" applyAlignment="1" applyProtection="1">
      <alignment horizontal="center" vertical="center"/>
    </xf>
    <xf numFmtId="2" fontId="0" fillId="0" borderId="0" xfId="1" applyNumberFormat="1" applyFont="1" applyFill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6" fillId="0" borderId="0" xfId="3" applyFont="1" applyFill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 vertical="center"/>
    </xf>
    <xf numFmtId="2" fontId="1" fillId="0" borderId="0" xfId="0" applyNumberFormat="1" applyFont="1" applyFill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10" fontId="22" fillId="0" borderId="6" xfId="3" applyNumberFormat="1" applyFont="1" applyFill="1" applyBorder="1" applyAlignment="1" applyProtection="1">
      <alignment horizontal="center" vertical="center"/>
    </xf>
    <xf numFmtId="10" fontId="22" fillId="0" borderId="8" xfId="3" applyNumberFormat="1" applyFont="1" applyFill="1" applyBorder="1" applyAlignment="1" applyProtection="1">
      <alignment horizontal="center" vertical="center"/>
    </xf>
    <xf numFmtId="10" fontId="22" fillId="0" borderId="0" xfId="3" applyNumberFormat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43" fontId="0" fillId="0" borderId="0" xfId="1" applyFont="1" applyBorder="1" applyAlignment="1" applyProtection="1">
      <alignment vertical="center"/>
    </xf>
    <xf numFmtId="43" fontId="17" fillId="0" borderId="0" xfId="1" applyFont="1" applyAlignment="1" applyProtection="1">
      <alignment horizontal="center" vertical="center"/>
    </xf>
    <xf numFmtId="10" fontId="30" fillId="0" borderId="0" xfId="0" applyNumberFormat="1" applyFont="1" applyFill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9" fontId="17" fillId="8" borderId="0" xfId="3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9" fontId="1" fillId="3" borderId="1" xfId="3" applyFont="1" applyFill="1" applyBorder="1" applyAlignment="1" applyProtection="1">
      <alignment horizontal="center" vertical="center"/>
    </xf>
    <xf numFmtId="0" fontId="1" fillId="28" borderId="1" xfId="0" applyFont="1" applyFill="1" applyBorder="1" applyAlignment="1" applyProtection="1">
      <alignment horizontal="center" vertical="center"/>
    </xf>
    <xf numFmtId="9" fontId="1" fillId="28" borderId="1" xfId="3" applyFont="1" applyFill="1" applyBorder="1" applyAlignment="1" applyProtection="1">
      <alignment horizontal="center" vertical="center"/>
    </xf>
    <xf numFmtId="9" fontId="1" fillId="0" borderId="1" xfId="3" applyFont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</xf>
    <xf numFmtId="9" fontId="1" fillId="13" borderId="1" xfId="3" applyFont="1" applyFill="1" applyBorder="1" applyAlignment="1" applyProtection="1">
      <alignment horizontal="center" vertical="center"/>
    </xf>
    <xf numFmtId="0" fontId="22" fillId="29" borderId="1" xfId="0" applyFont="1" applyFill="1" applyBorder="1" applyAlignment="1" applyProtection="1">
      <alignment horizontal="center" vertical="center"/>
    </xf>
    <xf numFmtId="9" fontId="22" fillId="29" borderId="1" xfId="3" applyFont="1" applyFill="1" applyBorder="1" applyAlignment="1" applyProtection="1">
      <alignment horizontal="center" vertical="center"/>
    </xf>
    <xf numFmtId="0" fontId="16" fillId="11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</xf>
    <xf numFmtId="9" fontId="1" fillId="17" borderId="0" xfId="3" applyFont="1" applyFill="1" applyAlignment="1" applyProtection="1">
      <alignment horizontal="center" vertical="center"/>
    </xf>
    <xf numFmtId="9" fontId="22" fillId="27" borderId="0" xfId="3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3" fontId="6" fillId="4" borderId="1" xfId="1" applyFont="1" applyFill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9" fontId="1" fillId="0" borderId="33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9" fontId="1" fillId="0" borderId="0" xfId="3" applyFont="1" applyAlignment="1">
      <alignment horizontal="center" vertical="center" wrapText="1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43" fontId="7" fillId="6" borderId="1" xfId="1" applyFont="1" applyFill="1" applyBorder="1" applyAlignment="1" applyProtection="1">
      <alignment horizontal="center" vertical="center" wrapText="1"/>
    </xf>
    <xf numFmtId="9" fontId="1" fillId="0" borderId="0" xfId="3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0" fontId="1" fillId="9" borderId="0" xfId="3" applyNumberFormat="1" applyFont="1" applyFill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3" fontId="7" fillId="6" borderId="1" xfId="1" applyFont="1" applyFill="1" applyBorder="1" applyAlignment="1">
      <alignment horizontal="center" vertical="center" wrapText="1"/>
    </xf>
    <xf numFmtId="43" fontId="7" fillId="6" borderId="16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9" fontId="17" fillId="14" borderId="10" xfId="0" applyNumberFormat="1" applyFont="1" applyFill="1" applyBorder="1" applyAlignment="1" applyProtection="1">
      <alignment horizontal="center" vertical="center"/>
    </xf>
    <xf numFmtId="9" fontId="17" fillId="14" borderId="11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1" fillId="22" borderId="23" xfId="0" applyFont="1" applyFill="1" applyBorder="1" applyAlignment="1" applyProtection="1">
      <alignment horizontal="center" vertical="center"/>
    </xf>
    <xf numFmtId="0" fontId="1" fillId="18" borderId="1" xfId="0" applyFont="1" applyFill="1" applyBorder="1" applyAlignment="1" applyProtection="1">
      <alignment horizontal="center" vertical="center"/>
      <protection locked="0"/>
    </xf>
    <xf numFmtId="0" fontId="11" fillId="8" borderId="23" xfId="0" applyFont="1" applyFill="1" applyBorder="1" applyAlignment="1" applyProtection="1">
      <alignment horizontal="center" vertical="center"/>
    </xf>
    <xf numFmtId="0" fontId="1" fillId="20" borderId="23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1" fillId="26" borderId="23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7" fillId="0" borderId="1" xfId="4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/>
    </xf>
    <xf numFmtId="0" fontId="8" fillId="5" borderId="25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 wrapText="1"/>
    </xf>
    <xf numFmtId="0" fontId="9" fillId="5" borderId="20" xfId="0" applyFont="1" applyFill="1" applyBorder="1" applyAlignment="1" applyProtection="1">
      <alignment horizontal="center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</xf>
    <xf numFmtId="2" fontId="6" fillId="0" borderId="17" xfId="1" applyNumberFormat="1" applyFont="1" applyBorder="1" applyAlignment="1" applyProtection="1">
      <alignment horizontal="center" vertical="center"/>
    </xf>
    <xf numFmtId="2" fontId="6" fillId="0" borderId="18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43" fontId="7" fillId="6" borderId="1" xfId="1" applyFont="1" applyFill="1" applyBorder="1" applyAlignment="1" applyProtection="1">
      <alignment horizontal="center" vertical="center" wrapText="1"/>
    </xf>
    <xf numFmtId="43" fontId="7" fillId="6" borderId="16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31" fillId="5" borderId="23" xfId="0" applyFont="1" applyFill="1" applyBorder="1" applyAlignment="1" applyProtection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</xf>
    <xf numFmtId="0" fontId="31" fillId="5" borderId="16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8" fillId="5" borderId="24" xfId="0" applyFont="1" applyFill="1" applyBorder="1" applyAlignment="1" applyProtection="1">
      <alignment horizontal="center" vertical="center" wrapText="1"/>
    </xf>
    <xf numFmtId="9" fontId="1" fillId="0" borderId="0" xfId="3" applyFont="1" applyAlignment="1" applyProtection="1">
      <alignment horizontal="center" vertical="center"/>
    </xf>
    <xf numFmtId="10" fontId="1" fillId="9" borderId="0" xfId="3" applyNumberFormat="1" applyFont="1" applyFill="1" applyAlignment="1" applyProtection="1">
      <alignment horizontal="center" vertical="center"/>
    </xf>
    <xf numFmtId="10" fontId="1" fillId="9" borderId="0" xfId="3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0" xfId="0" applyFont="1" applyBorder="1" applyAlignment="1" applyProtection="1">
      <alignment horizontal="right" vertical="top" wrapText="1"/>
    </xf>
    <xf numFmtId="0" fontId="1" fillId="0" borderId="8" xfId="0" applyFont="1" applyBorder="1" applyAlignment="1" applyProtection="1">
      <alignment horizontal="righ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8" fillId="5" borderId="23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43" fontId="6" fillId="0" borderId="17" xfId="1" applyFont="1" applyBorder="1" applyAlignment="1" applyProtection="1">
      <alignment horizontal="center" vertical="center"/>
    </xf>
    <xf numFmtId="43" fontId="6" fillId="0" borderId="18" xfId="1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0" fontId="14" fillId="14" borderId="3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9" fontId="14" fillId="14" borderId="29" xfId="0" applyNumberFormat="1" applyFont="1" applyFill="1" applyBorder="1" applyAlignment="1">
      <alignment horizontal="center" vertical="center"/>
    </xf>
    <xf numFmtId="9" fontId="14" fillId="14" borderId="30" xfId="0" applyNumberFormat="1" applyFont="1" applyFill="1" applyBorder="1" applyAlignment="1">
      <alignment horizontal="center" vertical="center"/>
    </xf>
    <xf numFmtId="9" fontId="14" fillId="14" borderId="3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20" fillId="22" borderId="29" xfId="0" applyNumberFormat="1" applyFont="1" applyFill="1" applyBorder="1" applyAlignment="1">
      <alignment horizontal="center" vertical="center"/>
    </xf>
    <xf numFmtId="0" fontId="20" fillId="22" borderId="30" xfId="0" applyFont="1" applyFill="1" applyBorder="1" applyAlignment="1">
      <alignment horizontal="center" vertical="center"/>
    </xf>
    <xf numFmtId="0" fontId="20" fillId="22" borderId="31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6" fillId="23" borderId="9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9" fontId="1" fillId="0" borderId="33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2" fontId="6" fillId="0" borderId="17" xfId="1" applyNumberFormat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10" fontId="1" fillId="9" borderId="0" xfId="3" applyNumberFormat="1" applyFont="1" applyFill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10" fontId="1" fillId="9" borderId="0" xfId="3" applyNumberFormat="1" applyFont="1" applyFill="1" applyAlignment="1">
      <alignment horizontal="center" vertical="center"/>
    </xf>
    <xf numFmtId="43" fontId="6" fillId="0" borderId="17" xfId="1" applyFont="1" applyBorder="1" applyAlignment="1">
      <alignment horizontal="center" vertical="center"/>
    </xf>
    <xf numFmtId="43" fontId="6" fillId="0" borderId="18" xfId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7" fillId="0" borderId="1" xfId="4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26" borderId="23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20" borderId="23" xfId="0" applyFont="1" applyFill="1" applyBorder="1" applyAlignment="1">
      <alignment horizontal="center" vertical="center"/>
    </xf>
    <xf numFmtId="0" fontId="11" fillId="22" borderId="2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9" fontId="17" fillId="14" borderId="10" xfId="0" applyNumberFormat="1" applyFont="1" applyFill="1" applyBorder="1" applyAlignment="1">
      <alignment horizontal="center" vertical="center"/>
    </xf>
    <xf numFmtId="9" fontId="17" fillId="14" borderId="1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66FF66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66FF66"/>
        </patternFill>
      </fill>
    </dxf>
  </dxfs>
  <tableStyles count="0" defaultTableStyle="TableStyleMedium2" defaultPivotStyle="PivotStyleLight16"/>
  <colors>
    <mruColors>
      <color rgb="FF99FF66"/>
      <color rgb="FF66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140799</xdr:colOff>
      <xdr:row>0</xdr:row>
      <xdr:rowOff>41409</xdr:rowOff>
    </xdr:from>
    <xdr:to>
      <xdr:col>1</xdr:col>
      <xdr:colOff>331302</xdr:colOff>
      <xdr:row>3</xdr:row>
      <xdr:rowOff>1324</xdr:rowOff>
    </xdr:to>
    <xdr:pic>
      <xdr:nvPicPr>
        <xdr:cNvPr id="2" name="Imagen 3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99" y="41409"/>
          <a:ext cx="1548851" cy="58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306460</xdr:colOff>
      <xdr:row>38</xdr:row>
      <xdr:rowOff>182217</xdr:rowOff>
    </xdr:from>
    <xdr:to>
      <xdr:col>5</xdr:col>
      <xdr:colOff>704025</xdr:colOff>
      <xdr:row>40</xdr:row>
      <xdr:rowOff>16565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1177" y="6327913"/>
          <a:ext cx="397565" cy="215348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301495</xdr:colOff>
      <xdr:row>40</xdr:row>
      <xdr:rowOff>185540</xdr:rowOff>
    </xdr:from>
    <xdr:to>
      <xdr:col>5</xdr:col>
      <xdr:colOff>699060</xdr:colOff>
      <xdr:row>42</xdr:row>
      <xdr:rowOff>19888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6212" y="6712236"/>
          <a:ext cx="397565" cy="215348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318056</xdr:colOff>
      <xdr:row>42</xdr:row>
      <xdr:rowOff>185531</xdr:rowOff>
    </xdr:from>
    <xdr:to>
      <xdr:col>5</xdr:col>
      <xdr:colOff>715621</xdr:colOff>
      <xdr:row>44</xdr:row>
      <xdr:rowOff>19879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62773" y="7093227"/>
          <a:ext cx="397565" cy="215348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313091</xdr:colOff>
      <xdr:row>44</xdr:row>
      <xdr:rowOff>180571</xdr:rowOff>
    </xdr:from>
    <xdr:to>
      <xdr:col>5</xdr:col>
      <xdr:colOff>710656</xdr:colOff>
      <xdr:row>46</xdr:row>
      <xdr:rowOff>14919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57808" y="7469267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304809</xdr:colOff>
      <xdr:row>46</xdr:row>
      <xdr:rowOff>180568</xdr:rowOff>
    </xdr:from>
    <xdr:to>
      <xdr:col>5</xdr:col>
      <xdr:colOff>702374</xdr:colOff>
      <xdr:row>48</xdr:row>
      <xdr:rowOff>14916</xdr:rowOff>
    </xdr:to>
    <xdr:sp macro="" textlink="">
      <xdr:nvSpPr>
        <xdr:cNvPr id="7" name="Flecha derech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49526" y="7850264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321370</xdr:colOff>
      <xdr:row>48</xdr:row>
      <xdr:rowOff>180559</xdr:rowOff>
    </xdr:from>
    <xdr:to>
      <xdr:col>5</xdr:col>
      <xdr:colOff>718935</xdr:colOff>
      <xdr:row>50</xdr:row>
      <xdr:rowOff>14907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66087" y="8231255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316400</xdr:colOff>
      <xdr:row>58</xdr:row>
      <xdr:rowOff>183873</xdr:rowOff>
    </xdr:from>
    <xdr:to>
      <xdr:col>5</xdr:col>
      <xdr:colOff>713965</xdr:colOff>
      <xdr:row>60</xdr:row>
      <xdr:rowOff>18221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61117" y="8996569"/>
          <a:ext cx="397565" cy="215348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311435</xdr:colOff>
      <xdr:row>60</xdr:row>
      <xdr:rowOff>178913</xdr:rowOff>
    </xdr:from>
    <xdr:to>
      <xdr:col>5</xdr:col>
      <xdr:colOff>709000</xdr:colOff>
      <xdr:row>62</xdr:row>
      <xdr:rowOff>13261</xdr:rowOff>
    </xdr:to>
    <xdr:sp macro="" textlink="">
      <xdr:nvSpPr>
        <xdr:cNvPr id="11" name="Flecha derech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56152" y="9372609"/>
          <a:ext cx="397565" cy="215348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324683</xdr:colOff>
      <xdr:row>50</xdr:row>
      <xdr:rowOff>183871</xdr:rowOff>
    </xdr:from>
    <xdr:to>
      <xdr:col>5</xdr:col>
      <xdr:colOff>722248</xdr:colOff>
      <xdr:row>52</xdr:row>
      <xdr:rowOff>18219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69400" y="8615567"/>
          <a:ext cx="397565" cy="2153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319712</xdr:colOff>
      <xdr:row>52</xdr:row>
      <xdr:rowOff>178901</xdr:rowOff>
    </xdr:from>
    <xdr:to>
      <xdr:col>5</xdr:col>
      <xdr:colOff>717277</xdr:colOff>
      <xdr:row>54</xdr:row>
      <xdr:rowOff>13249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64429" y="8991597"/>
          <a:ext cx="397565" cy="2153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314742</xdr:colOff>
      <xdr:row>54</xdr:row>
      <xdr:rowOff>182214</xdr:rowOff>
    </xdr:from>
    <xdr:to>
      <xdr:col>5</xdr:col>
      <xdr:colOff>712307</xdr:colOff>
      <xdr:row>56</xdr:row>
      <xdr:rowOff>16562</xdr:rowOff>
    </xdr:to>
    <xdr:sp macro="" textlink="">
      <xdr:nvSpPr>
        <xdr:cNvPr id="14" name="Flecha derech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59459" y="9375910"/>
          <a:ext cx="397565" cy="2153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308118</xdr:colOff>
      <xdr:row>56</xdr:row>
      <xdr:rowOff>175590</xdr:rowOff>
    </xdr:from>
    <xdr:to>
      <xdr:col>5</xdr:col>
      <xdr:colOff>705683</xdr:colOff>
      <xdr:row>58</xdr:row>
      <xdr:rowOff>9938</xdr:rowOff>
    </xdr:to>
    <xdr:sp macro="" textlink="">
      <xdr:nvSpPr>
        <xdr:cNvPr id="15" name="Flecha derech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52835" y="9750286"/>
          <a:ext cx="397565" cy="215348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306460</xdr:colOff>
      <xdr:row>39</xdr:row>
      <xdr:rowOff>182217</xdr:rowOff>
    </xdr:from>
    <xdr:to>
      <xdr:col>6</xdr:col>
      <xdr:colOff>704025</xdr:colOff>
      <xdr:row>41</xdr:row>
      <xdr:rowOff>16565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26135" y="6468717"/>
          <a:ext cx="397565" cy="21534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301495</xdr:colOff>
      <xdr:row>41</xdr:row>
      <xdr:rowOff>185540</xdr:rowOff>
    </xdr:from>
    <xdr:to>
      <xdr:col>6</xdr:col>
      <xdr:colOff>699060</xdr:colOff>
      <xdr:row>43</xdr:row>
      <xdr:rowOff>19888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321170" y="6853040"/>
          <a:ext cx="397565" cy="21534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318056</xdr:colOff>
      <xdr:row>43</xdr:row>
      <xdr:rowOff>185531</xdr:rowOff>
    </xdr:from>
    <xdr:to>
      <xdr:col>6</xdr:col>
      <xdr:colOff>715621</xdr:colOff>
      <xdr:row>45</xdr:row>
      <xdr:rowOff>19879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7731" y="7234031"/>
          <a:ext cx="397565" cy="21534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313091</xdr:colOff>
      <xdr:row>45</xdr:row>
      <xdr:rowOff>180571</xdr:rowOff>
    </xdr:from>
    <xdr:to>
      <xdr:col>6</xdr:col>
      <xdr:colOff>710656</xdr:colOff>
      <xdr:row>47</xdr:row>
      <xdr:rowOff>14919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32766" y="7610071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304809</xdr:colOff>
      <xdr:row>47</xdr:row>
      <xdr:rowOff>180568</xdr:rowOff>
    </xdr:from>
    <xdr:to>
      <xdr:col>6</xdr:col>
      <xdr:colOff>702374</xdr:colOff>
      <xdr:row>49</xdr:row>
      <xdr:rowOff>14916</xdr:rowOff>
    </xdr:to>
    <xdr:sp macro="" textlink="">
      <xdr:nvSpPr>
        <xdr:cNvPr id="7" name="Flecha derech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324484" y="7991068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321370</xdr:colOff>
      <xdr:row>49</xdr:row>
      <xdr:rowOff>180559</xdr:rowOff>
    </xdr:from>
    <xdr:to>
      <xdr:col>6</xdr:col>
      <xdr:colOff>718935</xdr:colOff>
      <xdr:row>51</xdr:row>
      <xdr:rowOff>14907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341045" y="8372059"/>
          <a:ext cx="397565" cy="21534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316400</xdr:colOff>
      <xdr:row>59</xdr:row>
      <xdr:rowOff>183873</xdr:rowOff>
    </xdr:from>
    <xdr:to>
      <xdr:col>6</xdr:col>
      <xdr:colOff>713965</xdr:colOff>
      <xdr:row>61</xdr:row>
      <xdr:rowOff>18221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336075" y="10280373"/>
          <a:ext cx="397565" cy="21534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311435</xdr:colOff>
      <xdr:row>61</xdr:row>
      <xdr:rowOff>178913</xdr:rowOff>
    </xdr:from>
    <xdr:to>
      <xdr:col>6</xdr:col>
      <xdr:colOff>709000</xdr:colOff>
      <xdr:row>63</xdr:row>
      <xdr:rowOff>13261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331110" y="10656413"/>
          <a:ext cx="397565" cy="21534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324683</xdr:colOff>
      <xdr:row>51</xdr:row>
      <xdr:rowOff>183871</xdr:rowOff>
    </xdr:from>
    <xdr:to>
      <xdr:col>6</xdr:col>
      <xdr:colOff>722248</xdr:colOff>
      <xdr:row>53</xdr:row>
      <xdr:rowOff>18219</xdr:rowOff>
    </xdr:to>
    <xdr:sp macro="" textlink="">
      <xdr:nvSpPr>
        <xdr:cNvPr id="11" name="Flecha derecha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344358" y="8756371"/>
          <a:ext cx="397565" cy="21534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319712</xdr:colOff>
      <xdr:row>53</xdr:row>
      <xdr:rowOff>178901</xdr:rowOff>
    </xdr:from>
    <xdr:to>
      <xdr:col>6</xdr:col>
      <xdr:colOff>717277</xdr:colOff>
      <xdr:row>55</xdr:row>
      <xdr:rowOff>13249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339387" y="9132401"/>
          <a:ext cx="397565" cy="21534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314742</xdr:colOff>
      <xdr:row>55</xdr:row>
      <xdr:rowOff>182214</xdr:rowOff>
    </xdr:from>
    <xdr:to>
      <xdr:col>6</xdr:col>
      <xdr:colOff>712307</xdr:colOff>
      <xdr:row>57</xdr:row>
      <xdr:rowOff>16562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334417" y="9516714"/>
          <a:ext cx="397565" cy="21534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308118</xdr:colOff>
      <xdr:row>57</xdr:row>
      <xdr:rowOff>175590</xdr:rowOff>
    </xdr:from>
    <xdr:to>
      <xdr:col>6</xdr:col>
      <xdr:colOff>705683</xdr:colOff>
      <xdr:row>59</xdr:row>
      <xdr:rowOff>9938</xdr:rowOff>
    </xdr:to>
    <xdr:sp macro="" textlink="">
      <xdr:nvSpPr>
        <xdr:cNvPr id="14" name="Flecha der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327793" y="9891090"/>
          <a:ext cx="397565" cy="21534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145471</xdr:colOff>
      <xdr:row>1</xdr:row>
      <xdr:rowOff>111702</xdr:rowOff>
    </xdr:from>
    <xdr:to>
      <xdr:col>2</xdr:col>
      <xdr:colOff>1047749</xdr:colOff>
      <xdr:row>3</xdr:row>
      <xdr:rowOff>159327</xdr:rowOff>
    </xdr:to>
    <xdr:pic>
      <xdr:nvPicPr>
        <xdr:cNvPr id="15" name="Imagen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53" y="267566"/>
          <a:ext cx="2261755" cy="532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133350</xdr:rowOff>
    </xdr:from>
    <xdr:to>
      <xdr:col>3</xdr:col>
      <xdr:colOff>139151</xdr:colOff>
      <xdr:row>3</xdr:row>
      <xdr:rowOff>257261</xdr:rowOff>
    </xdr:to>
    <xdr:pic>
      <xdr:nvPicPr>
        <xdr:cNvPr id="2" name="Imagen 3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548851" cy="58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201083</xdr:colOff>
      <xdr:row>29</xdr:row>
      <xdr:rowOff>74083</xdr:rowOff>
    </xdr:from>
    <xdr:to>
      <xdr:col>8</xdr:col>
      <xdr:colOff>550333</xdr:colOff>
      <xdr:row>31</xdr:row>
      <xdr:rowOff>135480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117166" y="6985000"/>
          <a:ext cx="349250" cy="54823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205321</xdr:colOff>
      <xdr:row>32</xdr:row>
      <xdr:rowOff>88892</xdr:rowOff>
    </xdr:from>
    <xdr:to>
      <xdr:col>8</xdr:col>
      <xdr:colOff>554571</xdr:colOff>
      <xdr:row>34</xdr:row>
      <xdr:rowOff>150289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121404" y="7486642"/>
          <a:ext cx="349250" cy="54823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188392</xdr:colOff>
      <xdr:row>35</xdr:row>
      <xdr:rowOff>82543</xdr:rowOff>
    </xdr:from>
    <xdr:to>
      <xdr:col>8</xdr:col>
      <xdr:colOff>537642</xdr:colOff>
      <xdr:row>37</xdr:row>
      <xdr:rowOff>143940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04475" y="8453960"/>
          <a:ext cx="349250" cy="54823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203212</xdr:colOff>
      <xdr:row>38</xdr:row>
      <xdr:rowOff>86769</xdr:rowOff>
    </xdr:from>
    <xdr:to>
      <xdr:col>8</xdr:col>
      <xdr:colOff>552462</xdr:colOff>
      <xdr:row>40</xdr:row>
      <xdr:rowOff>148166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119295" y="9188436"/>
          <a:ext cx="349250" cy="54823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149805</xdr:colOff>
      <xdr:row>3</xdr:row>
      <xdr:rowOff>71279</xdr:rowOff>
    </xdr:to>
    <xdr:pic>
      <xdr:nvPicPr>
        <xdr:cNvPr id="2" name="Imagen 3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549980" cy="58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306451</xdr:colOff>
      <xdr:row>1</xdr:row>
      <xdr:rowOff>132518</xdr:rowOff>
    </xdr:from>
    <xdr:to>
      <xdr:col>2</xdr:col>
      <xdr:colOff>496954</xdr:colOff>
      <xdr:row>3</xdr:row>
      <xdr:rowOff>233238</xdr:rowOff>
    </xdr:to>
    <xdr:pic>
      <xdr:nvPicPr>
        <xdr:cNvPr id="2" name="Imagen 3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901" y="284918"/>
          <a:ext cx="1552578" cy="57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306460</xdr:colOff>
      <xdr:row>39</xdr:row>
      <xdr:rowOff>182217</xdr:rowOff>
    </xdr:from>
    <xdr:to>
      <xdr:col>6</xdr:col>
      <xdr:colOff>704025</xdr:colOff>
      <xdr:row>41</xdr:row>
      <xdr:rowOff>16565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678560" y="7983192"/>
          <a:ext cx="397565" cy="31059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301495</xdr:colOff>
      <xdr:row>41</xdr:row>
      <xdr:rowOff>185540</xdr:rowOff>
    </xdr:from>
    <xdr:to>
      <xdr:col>6</xdr:col>
      <xdr:colOff>699060</xdr:colOff>
      <xdr:row>43</xdr:row>
      <xdr:rowOff>19888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673595" y="8462765"/>
          <a:ext cx="397565" cy="31059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318056</xdr:colOff>
      <xdr:row>43</xdr:row>
      <xdr:rowOff>185531</xdr:rowOff>
    </xdr:from>
    <xdr:to>
      <xdr:col>6</xdr:col>
      <xdr:colOff>715621</xdr:colOff>
      <xdr:row>45</xdr:row>
      <xdr:rowOff>19879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690156" y="8939006"/>
          <a:ext cx="397565" cy="31059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313091</xdr:colOff>
      <xdr:row>45</xdr:row>
      <xdr:rowOff>180571</xdr:rowOff>
    </xdr:from>
    <xdr:to>
      <xdr:col>6</xdr:col>
      <xdr:colOff>710656</xdr:colOff>
      <xdr:row>47</xdr:row>
      <xdr:rowOff>14919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85191" y="9410296"/>
          <a:ext cx="397565" cy="31059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304809</xdr:colOff>
      <xdr:row>47</xdr:row>
      <xdr:rowOff>180568</xdr:rowOff>
    </xdr:from>
    <xdr:to>
      <xdr:col>6</xdr:col>
      <xdr:colOff>702374</xdr:colOff>
      <xdr:row>49</xdr:row>
      <xdr:rowOff>14916</xdr:rowOff>
    </xdr:to>
    <xdr:sp macro="" textlink="">
      <xdr:nvSpPr>
        <xdr:cNvPr id="7" name="Flecha derecha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676909" y="9886543"/>
          <a:ext cx="397565" cy="31059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321370</xdr:colOff>
      <xdr:row>49</xdr:row>
      <xdr:rowOff>180559</xdr:rowOff>
    </xdr:from>
    <xdr:to>
      <xdr:col>6</xdr:col>
      <xdr:colOff>718935</xdr:colOff>
      <xdr:row>51</xdr:row>
      <xdr:rowOff>14907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693470" y="10362784"/>
          <a:ext cx="397565" cy="31059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316400</xdr:colOff>
      <xdr:row>59</xdr:row>
      <xdr:rowOff>183873</xdr:rowOff>
    </xdr:from>
    <xdr:to>
      <xdr:col>6</xdr:col>
      <xdr:colOff>713965</xdr:colOff>
      <xdr:row>61</xdr:row>
      <xdr:rowOff>18221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5688500" y="12747348"/>
          <a:ext cx="397565" cy="31059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311435</xdr:colOff>
      <xdr:row>61</xdr:row>
      <xdr:rowOff>178913</xdr:rowOff>
    </xdr:from>
    <xdr:to>
      <xdr:col>6</xdr:col>
      <xdr:colOff>709000</xdr:colOff>
      <xdr:row>63</xdr:row>
      <xdr:rowOff>13261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5683535" y="13218638"/>
          <a:ext cx="397565" cy="31059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324683</xdr:colOff>
      <xdr:row>51</xdr:row>
      <xdr:rowOff>183871</xdr:rowOff>
    </xdr:from>
    <xdr:to>
      <xdr:col>6</xdr:col>
      <xdr:colOff>722248</xdr:colOff>
      <xdr:row>53</xdr:row>
      <xdr:rowOff>18219</xdr:rowOff>
    </xdr:to>
    <xdr:sp macro="" textlink="">
      <xdr:nvSpPr>
        <xdr:cNvPr id="11" name="Flecha derecha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5696783" y="10842346"/>
          <a:ext cx="397565" cy="31059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319712</xdr:colOff>
      <xdr:row>53</xdr:row>
      <xdr:rowOff>178901</xdr:rowOff>
    </xdr:from>
    <xdr:to>
      <xdr:col>6</xdr:col>
      <xdr:colOff>717277</xdr:colOff>
      <xdr:row>55</xdr:row>
      <xdr:rowOff>13249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5691812" y="11313626"/>
          <a:ext cx="397565" cy="31059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314742</xdr:colOff>
      <xdr:row>55</xdr:row>
      <xdr:rowOff>182214</xdr:rowOff>
    </xdr:from>
    <xdr:to>
      <xdr:col>6</xdr:col>
      <xdr:colOff>712307</xdr:colOff>
      <xdr:row>57</xdr:row>
      <xdr:rowOff>16562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5686842" y="11793189"/>
          <a:ext cx="397565" cy="31059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308118</xdr:colOff>
      <xdr:row>57</xdr:row>
      <xdr:rowOff>175590</xdr:rowOff>
    </xdr:from>
    <xdr:to>
      <xdr:col>6</xdr:col>
      <xdr:colOff>705683</xdr:colOff>
      <xdr:row>59</xdr:row>
      <xdr:rowOff>9938</xdr:rowOff>
    </xdr:to>
    <xdr:sp macro="" textlink="">
      <xdr:nvSpPr>
        <xdr:cNvPr id="14" name="Flecha derecha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5680218" y="12262815"/>
          <a:ext cx="397565" cy="310598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CALIFICACION" displayName="CALIFICACION" ref="R68:U73" totalsRowShown="0" headerRowDxfId="50" dataDxfId="48" headerRowBorderDxfId="49" tableBorderDxfId="47" totalsRowBorderDxfId="46">
  <autoFilter ref="R68:U73" xr:uid="{00000000-0009-0000-0100-000007000000}"/>
  <tableColumns count="4">
    <tableColumn id="1" xr3:uid="{00000000-0010-0000-0000-000001000000}" name="RANGO" dataDxfId="45" dataCellStyle="Porcentaje"/>
    <tableColumn id="2" xr3:uid="{00000000-0010-0000-0000-000002000000}" name="CALIFICACIÓN" dataDxfId="44"/>
    <tableColumn id="3" xr3:uid="{00000000-0010-0000-0000-000003000000}" name="RIESGO" dataDxfId="43"/>
    <tableColumn id="4" xr3:uid="{00000000-0010-0000-0000-000004000000}" name="RESULTADO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ENDEUDAMIENTO" displayName="ENDEUDAMIENTO" ref="A3:B13" totalsRowShown="0" headerRowDxfId="41" dataDxfId="39" headerRowBorderDxfId="40" tableBorderDxfId="38" totalsRowBorderDxfId="37">
  <autoFilter ref="A3:B13" xr:uid="{00000000-0009-0000-0100-000001000000}"/>
  <tableColumns count="2">
    <tableColumn id="1" xr3:uid="{00000000-0010-0000-0100-000001000000}" name="ENDEUDAMIENTO" dataDxfId="36"/>
    <tableColumn id="2" xr3:uid="{00000000-0010-0000-0100-000002000000}" name="%" dataDxfId="35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OLVENCIA" displayName="SOLVENCIA" ref="D3:E16" totalsRowShown="0" headerRowDxfId="34" dataDxfId="32" headerRowBorderDxfId="33" tableBorderDxfId="31" totalsRowBorderDxfId="30">
  <autoFilter ref="D3:E16" xr:uid="{00000000-0009-0000-0100-000002000000}"/>
  <tableColumns count="2">
    <tableColumn id="1" xr3:uid="{00000000-0010-0000-0200-000001000000}" name="SOLVENCIA" dataDxfId="29"/>
    <tableColumn id="2" xr3:uid="{00000000-0010-0000-0200-000002000000}" name="%" dataDxfId="28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LIQUIDEZ" displayName="LIQUIDEZ" ref="G3:H15" totalsRowShown="0" headerRowDxfId="27" dataDxfId="25" headerRowBorderDxfId="26" tableBorderDxfId="24" totalsRowBorderDxfId="23">
  <autoFilter ref="G3:H15" xr:uid="{00000000-0009-0000-0100-000003000000}"/>
  <tableColumns count="2">
    <tableColumn id="1" xr3:uid="{00000000-0010-0000-0300-000001000000}" name="LIQUIDEZ" dataDxfId="22"/>
    <tableColumn id="2" xr3:uid="{00000000-0010-0000-0300-000002000000}" name="%" dataDxfId="21" dataCellStyle="Porcentaj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CAPITAL_TRABAJO" displayName="CAPITAL_TRABAJO" ref="J3:K26" totalsRowShown="0" headerRowDxfId="20" dataDxfId="18" headerRowBorderDxfId="19" tableBorderDxfId="17" totalsRowBorderDxfId="16">
  <autoFilter ref="J3:K26" xr:uid="{00000000-0009-0000-0100-000004000000}"/>
  <tableColumns count="2">
    <tableColumn id="1" xr3:uid="{00000000-0010-0000-0400-000001000000}" name="CAPITAL DE TRABAJO" dataDxfId="15"/>
    <tableColumn id="2" xr3:uid="{00000000-0010-0000-0400-000002000000}" name="%" dataDxfId="14" dataCellStyle="Porcentaj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ROA" displayName="ROA" ref="M3:N24" totalsRowShown="0" headerRowDxfId="13" dataDxfId="11" headerRowBorderDxfId="12" tableBorderDxfId="10" totalsRowBorderDxfId="9">
  <autoFilter ref="M3:N24" xr:uid="{00000000-0009-0000-0100-000005000000}"/>
  <tableColumns count="2">
    <tableColumn id="1" xr3:uid="{00000000-0010-0000-0500-000001000000}" name="ROA" dataDxfId="8"/>
    <tableColumn id="2" xr3:uid="{00000000-0010-0000-0500-000002000000}" name="%" dataDxfId="7" dataCellStyle="Porcentaj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ROE" displayName="ROE" ref="P3:Q24" totalsRowShown="0" headerRowDxfId="6" dataDxfId="4" headerRowBorderDxfId="5" tableBorderDxfId="3" totalsRowBorderDxfId="2">
  <autoFilter ref="P3:Q24" xr:uid="{00000000-0009-0000-0100-000006000000}"/>
  <tableColumns count="2">
    <tableColumn id="1" xr3:uid="{00000000-0010-0000-0600-000001000000}" name="ROE" dataDxfId="1"/>
    <tableColumn id="2" xr3:uid="{00000000-0010-0000-0600-000002000000}" name="%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valdez12_0@gmail.com" TargetMode="External"/><Relationship Id="rId2" Type="http://schemas.openxmlformats.org/officeDocument/2006/relationships/hyperlink" Target="mailto:jvaldez@hotmail.com" TargetMode="External"/><Relationship Id="rId1" Type="http://schemas.openxmlformats.org/officeDocument/2006/relationships/hyperlink" Target="mailto:pruebas@g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jvaldez12_0@gmail.com" TargetMode="External"/><Relationship Id="rId2" Type="http://schemas.openxmlformats.org/officeDocument/2006/relationships/hyperlink" Target="mailto:jvaldez@hotmail.com" TargetMode="External"/><Relationship Id="rId1" Type="http://schemas.openxmlformats.org/officeDocument/2006/relationships/hyperlink" Target="mailto:pruebas@gmail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4"/>
  <sheetViews>
    <sheetView topLeftCell="A37" zoomScale="115" zoomScaleNormal="115" workbookViewId="0">
      <selection activeCell="C40" sqref="C40:E40"/>
    </sheetView>
  </sheetViews>
  <sheetFormatPr baseColWidth="10" defaultColWidth="11.42578125" defaultRowHeight="15" x14ac:dyDescent="0.25"/>
  <cols>
    <col min="1" max="1" width="20.42578125" style="1" customWidth="1"/>
    <col min="2" max="2" width="16.5703125" style="1" customWidth="1"/>
    <col min="3" max="3" width="12.7109375" style="1" customWidth="1"/>
    <col min="4" max="4" width="11.42578125" style="1"/>
    <col min="5" max="5" width="14.140625" style="1" customWidth="1"/>
    <col min="6" max="6" width="16.5703125" style="1" customWidth="1"/>
    <col min="7" max="7" width="16.85546875" style="1" customWidth="1"/>
    <col min="8" max="8" width="15.85546875" style="1" customWidth="1"/>
    <col min="9" max="10" width="11.42578125" style="1" customWidth="1"/>
    <col min="11" max="16384" width="11.42578125" style="1"/>
  </cols>
  <sheetData>
    <row r="1" spans="1:10" x14ac:dyDescent="0.25">
      <c r="A1" s="6"/>
      <c r="B1" s="7"/>
      <c r="C1" s="7"/>
      <c r="D1" s="7"/>
      <c r="E1" s="7"/>
      <c r="F1" s="7"/>
      <c r="G1" s="7"/>
      <c r="H1" s="7"/>
      <c r="I1" s="7"/>
      <c r="J1" s="30" t="s">
        <v>0</v>
      </c>
    </row>
    <row r="2" spans="1:10" x14ac:dyDescent="0.25">
      <c r="A2" s="8"/>
      <c r="B2" s="5"/>
      <c r="C2" s="364" t="s">
        <v>1</v>
      </c>
      <c r="D2" s="364"/>
      <c r="E2" s="364"/>
      <c r="F2" s="364"/>
      <c r="G2" s="364"/>
      <c r="H2" s="364"/>
      <c r="I2" s="364"/>
      <c r="J2" s="365"/>
    </row>
    <row r="3" spans="1:10" ht="18.75" customHeight="1" x14ac:dyDescent="0.25">
      <c r="A3" s="8"/>
      <c r="B3" s="5"/>
      <c r="C3" s="364"/>
      <c r="D3" s="364"/>
      <c r="E3" s="364"/>
      <c r="F3" s="364"/>
      <c r="G3" s="364"/>
      <c r="H3" s="364"/>
      <c r="I3" s="364"/>
      <c r="J3" s="365"/>
    </row>
    <row r="4" spans="1:10" x14ac:dyDescent="0.25">
      <c r="A4" s="372" t="s">
        <v>2</v>
      </c>
      <c r="B4" s="373"/>
      <c r="C4" s="373"/>
      <c r="D4" s="373"/>
      <c r="E4" s="373"/>
      <c r="F4" s="373"/>
      <c r="G4" s="373"/>
      <c r="H4" s="373"/>
      <c r="I4" s="373"/>
      <c r="J4" s="374"/>
    </row>
    <row r="5" spans="1:10" ht="7.5" customHeight="1" x14ac:dyDescent="0.25">
      <c r="A5" s="8"/>
      <c r="B5" s="5"/>
      <c r="C5" s="5"/>
      <c r="D5" s="5"/>
      <c r="E5" s="5"/>
      <c r="F5" s="5"/>
      <c r="G5" s="5"/>
      <c r="H5" s="5"/>
      <c r="I5" s="5"/>
      <c r="J5" s="9"/>
    </row>
    <row r="6" spans="1:10" x14ac:dyDescent="0.25">
      <c r="A6" s="10" t="s">
        <v>3</v>
      </c>
      <c r="B6" s="5"/>
      <c r="C6" s="357"/>
      <c r="D6" s="357"/>
      <c r="E6" s="357"/>
      <c r="F6" s="376" t="s">
        <v>4</v>
      </c>
      <c r="G6" s="375"/>
      <c r="H6" s="377"/>
      <c r="I6" s="377"/>
      <c r="J6" s="378"/>
    </row>
    <row r="7" spans="1:10" ht="7.5" customHeight="1" x14ac:dyDescent="0.25">
      <c r="A7" s="8"/>
      <c r="B7" s="5"/>
      <c r="C7" s="5"/>
      <c r="D7" s="5"/>
      <c r="E7" s="5"/>
      <c r="F7" s="5"/>
      <c r="G7" s="5"/>
      <c r="H7" s="5"/>
      <c r="I7" s="5"/>
      <c r="J7" s="9"/>
    </row>
    <row r="8" spans="1:10" x14ac:dyDescent="0.25">
      <c r="A8" s="40" t="s">
        <v>5</v>
      </c>
      <c r="B8" s="5"/>
      <c r="C8" s="29" t="s">
        <v>6</v>
      </c>
      <c r="D8" s="357"/>
      <c r="E8" s="357"/>
      <c r="F8" s="362" t="s">
        <v>7</v>
      </c>
      <c r="G8" s="375"/>
      <c r="H8" s="370"/>
      <c r="I8" s="370"/>
      <c r="J8" s="371"/>
    </row>
    <row r="9" spans="1:10" ht="7.5" customHeight="1" x14ac:dyDescent="0.25">
      <c r="A9" s="8"/>
      <c r="B9" s="5"/>
      <c r="C9" s="5"/>
      <c r="D9" s="5"/>
      <c r="E9" s="5"/>
      <c r="F9" s="5"/>
      <c r="G9" s="5"/>
      <c r="H9" s="5"/>
      <c r="I9" s="5"/>
      <c r="J9" s="9"/>
    </row>
    <row r="10" spans="1:10" x14ac:dyDescent="0.25">
      <c r="A10" s="10" t="s">
        <v>8</v>
      </c>
      <c r="B10" s="5"/>
      <c r="C10" s="5"/>
      <c r="D10" s="357"/>
      <c r="E10" s="357"/>
      <c r="F10" s="362" t="s">
        <v>9</v>
      </c>
      <c r="G10" s="375"/>
      <c r="H10" s="370"/>
      <c r="I10" s="370"/>
      <c r="J10" s="371"/>
    </row>
    <row r="11" spans="1:10" x14ac:dyDescent="0.25">
      <c r="A11" s="10"/>
      <c r="B11" s="5"/>
      <c r="C11" s="5"/>
      <c r="D11" s="5"/>
      <c r="E11" s="5"/>
      <c r="F11" s="5"/>
      <c r="G11" s="5"/>
      <c r="H11" s="5"/>
      <c r="I11" s="5"/>
      <c r="J11" s="9"/>
    </row>
    <row r="12" spans="1:10" s="3" customFormat="1" ht="18.75" x14ac:dyDescent="0.25">
      <c r="A12" s="366" t="s">
        <v>10</v>
      </c>
      <c r="B12" s="367"/>
      <c r="C12" s="367"/>
      <c r="D12" s="367"/>
      <c r="E12" s="367"/>
      <c r="F12" s="367"/>
      <c r="G12" s="367"/>
      <c r="H12" s="367"/>
      <c r="I12" s="367"/>
      <c r="J12" s="368"/>
    </row>
    <row r="13" spans="1:10" x14ac:dyDescent="0.25">
      <c r="A13" s="8"/>
      <c r="B13" s="5"/>
      <c r="C13" s="5"/>
      <c r="D13" s="5"/>
      <c r="E13" s="5"/>
      <c r="F13" s="5"/>
      <c r="G13" s="5"/>
      <c r="H13" s="5"/>
      <c r="I13" s="5"/>
      <c r="J13" s="9"/>
    </row>
    <row r="14" spans="1:10" x14ac:dyDescent="0.25">
      <c r="A14" s="41" t="s">
        <v>11</v>
      </c>
      <c r="B14" s="5"/>
      <c r="C14" s="5"/>
      <c r="D14" s="5"/>
      <c r="E14" s="5"/>
      <c r="F14" s="5"/>
      <c r="G14" s="5"/>
      <c r="H14" s="5"/>
      <c r="I14" s="5"/>
      <c r="J14" s="9"/>
    </row>
    <row r="15" spans="1:10" ht="7.5" customHeight="1" x14ac:dyDescent="0.25">
      <c r="A15" s="8"/>
      <c r="B15" s="5"/>
      <c r="C15" s="5"/>
      <c r="D15" s="5"/>
      <c r="E15" s="5"/>
      <c r="F15" s="5"/>
      <c r="G15" s="5"/>
      <c r="H15" s="5"/>
      <c r="I15" s="5"/>
      <c r="J15" s="9"/>
    </row>
    <row r="16" spans="1:10" x14ac:dyDescent="0.25">
      <c r="A16" s="10" t="s">
        <v>12</v>
      </c>
      <c r="B16" s="5"/>
      <c r="C16" s="357"/>
      <c r="D16" s="357"/>
      <c r="E16" s="357"/>
      <c r="F16" s="5"/>
      <c r="G16" s="5"/>
      <c r="H16" s="5"/>
      <c r="I16" s="5"/>
      <c r="J16" s="9"/>
    </row>
    <row r="17" spans="1:10" ht="7.5" customHeight="1" x14ac:dyDescent="0.25">
      <c r="A17" s="8"/>
      <c r="B17" s="5"/>
      <c r="C17" s="5"/>
      <c r="D17" s="5"/>
      <c r="E17" s="5"/>
      <c r="F17" s="5"/>
      <c r="G17" s="5"/>
      <c r="H17" s="5"/>
      <c r="I17" s="5"/>
      <c r="J17" s="9"/>
    </row>
    <row r="18" spans="1:10" x14ac:dyDescent="0.25">
      <c r="A18" s="10" t="s">
        <v>13</v>
      </c>
      <c r="B18" s="5"/>
      <c r="C18" s="370"/>
      <c r="D18" s="370"/>
      <c r="E18" s="370"/>
      <c r="F18" s="370"/>
      <c r="G18" s="370"/>
      <c r="H18" s="370"/>
      <c r="I18" s="370"/>
      <c r="J18" s="9"/>
    </row>
    <row r="19" spans="1:10" ht="7.5" customHeight="1" x14ac:dyDescent="0.25">
      <c r="A19" s="8"/>
      <c r="B19" s="5"/>
      <c r="C19" s="5"/>
      <c r="D19" s="5"/>
      <c r="E19" s="5"/>
      <c r="F19" s="5"/>
      <c r="G19" s="5"/>
      <c r="H19" s="5"/>
      <c r="I19" s="5"/>
      <c r="J19" s="9"/>
    </row>
    <row r="20" spans="1:10" x14ac:dyDescent="0.25">
      <c r="A20" s="10" t="s">
        <v>14</v>
      </c>
      <c r="B20" s="5"/>
      <c r="C20" s="357"/>
      <c r="D20" s="357"/>
      <c r="E20" s="357"/>
      <c r="F20" s="357"/>
      <c r="G20" s="357"/>
      <c r="H20" s="357"/>
      <c r="I20" s="357"/>
      <c r="J20" s="9"/>
    </row>
    <row r="21" spans="1:10" ht="7.5" customHeight="1" x14ac:dyDescent="0.25">
      <c r="A21" s="8"/>
      <c r="B21" s="5"/>
      <c r="C21" s="5"/>
      <c r="D21" s="5"/>
      <c r="E21" s="5"/>
      <c r="F21" s="5"/>
      <c r="G21" s="5"/>
      <c r="H21" s="5"/>
      <c r="I21" s="5"/>
      <c r="J21" s="9"/>
    </row>
    <row r="22" spans="1:10" x14ac:dyDescent="0.25">
      <c r="A22" s="41" t="s">
        <v>15</v>
      </c>
      <c r="B22" s="5"/>
      <c r="C22" s="5"/>
      <c r="D22" s="5"/>
      <c r="E22" s="5"/>
      <c r="F22" s="5"/>
      <c r="G22" s="5"/>
      <c r="H22" s="5"/>
      <c r="I22" s="5"/>
      <c r="J22" s="9"/>
    </row>
    <row r="23" spans="1:10" ht="7.5" customHeight="1" x14ac:dyDescent="0.25">
      <c r="A23" s="8"/>
      <c r="B23" s="5"/>
      <c r="C23" s="5"/>
      <c r="D23" s="5"/>
      <c r="E23" s="5"/>
      <c r="F23" s="5"/>
      <c r="G23" s="5"/>
      <c r="H23" s="5"/>
      <c r="I23" s="5"/>
      <c r="J23" s="9"/>
    </row>
    <row r="24" spans="1:10" x14ac:dyDescent="0.25">
      <c r="A24" s="10" t="s">
        <v>16</v>
      </c>
      <c r="B24" s="5" t="s">
        <v>17</v>
      </c>
      <c r="C24" s="357"/>
      <c r="D24" s="357"/>
      <c r="E24" s="362" t="s">
        <v>18</v>
      </c>
      <c r="F24" s="375"/>
      <c r="G24" s="5" t="s">
        <v>19</v>
      </c>
      <c r="H24" s="357"/>
      <c r="I24" s="357"/>
      <c r="J24" s="9"/>
    </row>
    <row r="25" spans="1:10" ht="7.5" customHeight="1" x14ac:dyDescent="0.25">
      <c r="A25" s="8"/>
      <c r="B25" s="5"/>
      <c r="C25" s="5"/>
      <c r="D25" s="5"/>
      <c r="E25" s="5"/>
      <c r="F25" s="5"/>
      <c r="G25" s="5"/>
      <c r="H25" s="5"/>
      <c r="I25" s="5"/>
      <c r="J25" s="9"/>
    </row>
    <row r="26" spans="1:10" x14ac:dyDescent="0.25">
      <c r="A26" s="8"/>
      <c r="B26" s="5" t="s">
        <v>20</v>
      </c>
      <c r="C26" s="357"/>
      <c r="D26" s="357"/>
      <c r="E26" s="5"/>
      <c r="F26" s="5"/>
      <c r="G26" s="5" t="s">
        <v>21</v>
      </c>
      <c r="H26" s="357"/>
      <c r="I26" s="357"/>
      <c r="J26" s="9"/>
    </row>
    <row r="27" spans="1:10" x14ac:dyDescent="0.25">
      <c r="A27" s="8"/>
      <c r="B27" s="5"/>
      <c r="C27" s="5"/>
      <c r="D27" s="5"/>
      <c r="E27" s="5"/>
      <c r="F27" s="5"/>
      <c r="G27" s="5"/>
      <c r="H27" s="5"/>
      <c r="I27" s="5"/>
      <c r="J27" s="9"/>
    </row>
    <row r="28" spans="1:10" x14ac:dyDescent="0.25">
      <c r="A28" s="10" t="s">
        <v>22</v>
      </c>
      <c r="B28" s="5" t="s">
        <v>23</v>
      </c>
      <c r="C28" s="5"/>
      <c r="D28" s="357"/>
      <c r="E28" s="357"/>
      <c r="F28" s="5" t="s">
        <v>24</v>
      </c>
      <c r="G28" s="5"/>
      <c r="H28" s="5"/>
      <c r="I28" s="357"/>
      <c r="J28" s="361"/>
    </row>
    <row r="29" spans="1:10" ht="7.5" customHeight="1" x14ac:dyDescent="0.25">
      <c r="A29" s="8"/>
      <c r="B29" s="5"/>
      <c r="C29" s="5"/>
      <c r="D29" s="5"/>
      <c r="E29" s="5"/>
      <c r="F29" s="5"/>
      <c r="G29" s="5"/>
      <c r="H29" s="5"/>
      <c r="I29" s="5"/>
      <c r="J29" s="9"/>
    </row>
    <row r="30" spans="1:10" x14ac:dyDescent="0.25">
      <c r="A30" s="8"/>
      <c r="B30" s="5" t="s">
        <v>25</v>
      </c>
      <c r="C30" s="5"/>
      <c r="D30" s="357"/>
      <c r="E30" s="357"/>
      <c r="F30" s="5" t="s">
        <v>26</v>
      </c>
      <c r="G30" s="5"/>
      <c r="H30" s="5"/>
      <c r="I30" s="357"/>
      <c r="J30" s="361"/>
    </row>
    <row r="31" spans="1:10" ht="7.5" customHeight="1" x14ac:dyDescent="0.25">
      <c r="A31" s="8"/>
      <c r="B31" s="5"/>
      <c r="C31" s="5"/>
      <c r="D31" s="5"/>
      <c r="E31" s="5"/>
      <c r="F31" s="5"/>
      <c r="G31" s="5"/>
      <c r="H31" s="5"/>
      <c r="I31" s="5"/>
      <c r="J31" s="9"/>
    </row>
    <row r="32" spans="1:10" x14ac:dyDescent="0.25">
      <c r="A32" s="8"/>
      <c r="B32" s="5" t="s">
        <v>27</v>
      </c>
      <c r="C32" s="5"/>
      <c r="D32" s="357"/>
      <c r="E32" s="357"/>
      <c r="F32" s="12" t="s">
        <v>28</v>
      </c>
      <c r="G32" s="5"/>
      <c r="H32" s="5"/>
      <c r="I32" s="357"/>
      <c r="J32" s="361"/>
    </row>
    <row r="33" spans="1:10" x14ac:dyDescent="0.25">
      <c r="A33" s="8"/>
      <c r="B33" s="5"/>
      <c r="C33" s="5"/>
      <c r="D33" s="5"/>
      <c r="E33" s="5"/>
      <c r="F33" s="5"/>
      <c r="G33" s="5"/>
      <c r="H33" s="5"/>
      <c r="I33" s="5"/>
      <c r="J33" s="9"/>
    </row>
    <row r="34" spans="1:10" x14ac:dyDescent="0.25">
      <c r="A34" s="10" t="s">
        <v>29</v>
      </c>
      <c r="B34" s="13" t="s">
        <v>30</v>
      </c>
      <c r="C34" s="2"/>
      <c r="D34" s="360" t="s">
        <v>31</v>
      </c>
      <c r="E34" s="359"/>
      <c r="F34" s="2"/>
      <c r="G34" s="5"/>
      <c r="H34" s="358" t="s">
        <v>32</v>
      </c>
      <c r="I34" s="359"/>
      <c r="J34" s="11"/>
    </row>
    <row r="35" spans="1:10" x14ac:dyDescent="0.25">
      <c r="A35" s="8"/>
      <c r="B35" s="5"/>
      <c r="C35" s="5"/>
      <c r="D35" s="5"/>
      <c r="E35" s="5"/>
      <c r="F35" s="5"/>
      <c r="G35" s="5"/>
      <c r="H35" s="5"/>
      <c r="I35" s="5"/>
      <c r="J35" s="9"/>
    </row>
    <row r="36" spans="1:10" x14ac:dyDescent="0.25">
      <c r="A36" s="10" t="s">
        <v>33</v>
      </c>
      <c r="B36" s="5"/>
      <c r="C36" s="5"/>
      <c r="D36" s="5"/>
      <c r="E36" s="5"/>
      <c r="F36" s="5"/>
      <c r="G36" s="5"/>
      <c r="H36" s="5"/>
      <c r="I36" s="5"/>
      <c r="J36" s="9"/>
    </row>
    <row r="37" spans="1:10" x14ac:dyDescent="0.25">
      <c r="A37" s="41" t="s">
        <v>34</v>
      </c>
      <c r="B37" s="316"/>
      <c r="C37" s="316"/>
      <c r="D37" s="316"/>
      <c r="E37" s="320"/>
      <c r="F37" s="320"/>
      <c r="G37" s="320"/>
      <c r="H37" s="31"/>
      <c r="I37" s="31"/>
      <c r="J37" s="32"/>
    </row>
    <row r="38" spans="1:10" x14ac:dyDescent="0.25">
      <c r="A38" s="8"/>
      <c r="B38" s="316"/>
      <c r="C38" s="316"/>
      <c r="D38" s="316"/>
      <c r="E38" s="320"/>
      <c r="F38" s="320"/>
      <c r="G38" s="320"/>
      <c r="H38" s="31"/>
      <c r="I38" s="31"/>
      <c r="J38" s="32"/>
    </row>
    <row r="39" spans="1:10" x14ac:dyDescent="0.25">
      <c r="A39" s="10"/>
      <c r="B39" s="316"/>
      <c r="C39" s="380" t="s">
        <v>35</v>
      </c>
      <c r="D39" s="380"/>
      <c r="E39" s="380"/>
      <c r="F39" s="320"/>
      <c r="G39" s="380" t="s">
        <v>36</v>
      </c>
      <c r="H39" s="380"/>
      <c r="I39" s="380"/>
      <c r="J39" s="32"/>
    </row>
    <row r="40" spans="1:10" x14ac:dyDescent="0.25">
      <c r="A40" s="369" t="s">
        <v>37</v>
      </c>
      <c r="B40" s="320" t="s">
        <v>37</v>
      </c>
      <c r="C40" s="357"/>
      <c r="D40" s="357"/>
      <c r="E40" s="357"/>
      <c r="F40" s="29"/>
      <c r="G40" s="357"/>
      <c r="H40" s="357"/>
      <c r="I40" s="357"/>
      <c r="J40" s="39"/>
    </row>
    <row r="41" spans="1:10" x14ac:dyDescent="0.25">
      <c r="A41" s="369"/>
      <c r="B41" s="320"/>
      <c r="C41" s="316"/>
      <c r="D41" s="316"/>
      <c r="E41" s="5"/>
      <c r="F41" s="320"/>
      <c r="G41" s="320"/>
      <c r="H41" s="5"/>
      <c r="I41" s="31"/>
      <c r="J41" s="32"/>
    </row>
    <row r="42" spans="1:10" x14ac:dyDescent="0.25">
      <c r="A42" s="369"/>
      <c r="B42" s="320" t="s">
        <v>37</v>
      </c>
      <c r="C42" s="357"/>
      <c r="D42" s="357"/>
      <c r="E42" s="357"/>
      <c r="F42" s="29"/>
      <c r="G42" s="357"/>
      <c r="H42" s="357"/>
      <c r="I42" s="357"/>
      <c r="J42" s="39"/>
    </row>
    <row r="43" spans="1:10" x14ac:dyDescent="0.25">
      <c r="A43" s="369"/>
      <c r="B43" s="320"/>
      <c r="C43" s="316"/>
      <c r="D43" s="316"/>
      <c r="E43" s="5"/>
      <c r="F43" s="320"/>
      <c r="G43" s="320"/>
      <c r="H43" s="5"/>
      <c r="I43" s="31"/>
      <c r="J43" s="32"/>
    </row>
    <row r="44" spans="1:10" x14ac:dyDescent="0.25">
      <c r="A44" s="369"/>
      <c r="B44" s="320" t="s">
        <v>37</v>
      </c>
      <c r="C44" s="357"/>
      <c r="D44" s="357"/>
      <c r="E44" s="357"/>
      <c r="F44" s="29"/>
      <c r="G44" s="357"/>
      <c r="H44" s="357"/>
      <c r="I44" s="357"/>
      <c r="J44" s="39"/>
    </row>
    <row r="45" spans="1:10" x14ac:dyDescent="0.25">
      <c r="A45" s="8"/>
      <c r="B45" s="29"/>
      <c r="C45" s="5"/>
      <c r="D45" s="5"/>
      <c r="E45" s="5"/>
      <c r="F45" s="5"/>
      <c r="G45" s="5"/>
      <c r="H45" s="5"/>
      <c r="I45" s="5"/>
      <c r="J45" s="9"/>
    </row>
    <row r="46" spans="1:10" x14ac:dyDescent="0.25">
      <c r="A46" s="386" t="s">
        <v>38</v>
      </c>
      <c r="B46" s="320" t="s">
        <v>38</v>
      </c>
      <c r="C46" s="357"/>
      <c r="D46" s="357"/>
      <c r="E46" s="357"/>
      <c r="F46" s="5"/>
      <c r="G46" s="357"/>
      <c r="H46" s="357"/>
      <c r="I46" s="357"/>
      <c r="J46" s="9"/>
    </row>
    <row r="47" spans="1:10" x14ac:dyDescent="0.25">
      <c r="A47" s="386"/>
      <c r="B47" s="320"/>
      <c r="C47" s="5"/>
      <c r="D47" s="5"/>
      <c r="E47" s="5"/>
      <c r="F47" s="5"/>
      <c r="G47" s="5"/>
      <c r="H47" s="5"/>
      <c r="I47" s="5"/>
      <c r="J47" s="9"/>
    </row>
    <row r="48" spans="1:10" x14ac:dyDescent="0.25">
      <c r="A48" s="386"/>
      <c r="B48" s="320" t="s">
        <v>38</v>
      </c>
      <c r="C48" s="357"/>
      <c r="D48" s="357"/>
      <c r="E48" s="357"/>
      <c r="F48" s="5"/>
      <c r="G48" s="357"/>
      <c r="H48" s="357"/>
      <c r="I48" s="357"/>
      <c r="J48" s="9"/>
    </row>
    <row r="49" spans="1:10" x14ac:dyDescent="0.25">
      <c r="A49" s="386"/>
      <c r="B49" s="320"/>
      <c r="C49" s="5"/>
      <c r="D49" s="5"/>
      <c r="E49" s="5"/>
      <c r="F49" s="5"/>
      <c r="G49" s="5"/>
      <c r="H49" s="5"/>
      <c r="I49" s="5"/>
      <c r="J49" s="9"/>
    </row>
    <row r="50" spans="1:10" x14ac:dyDescent="0.25">
      <c r="A50" s="386"/>
      <c r="B50" s="320" t="s">
        <v>38</v>
      </c>
      <c r="C50" s="357"/>
      <c r="D50" s="357"/>
      <c r="E50" s="357"/>
      <c r="F50" s="5"/>
      <c r="G50" s="357"/>
      <c r="H50" s="357"/>
      <c r="I50" s="357"/>
      <c r="J50" s="9"/>
    </row>
    <row r="51" spans="1:10" x14ac:dyDescent="0.25">
      <c r="A51" s="8"/>
      <c r="B51" s="29"/>
      <c r="C51" s="5"/>
      <c r="D51" s="5"/>
      <c r="E51" s="5"/>
      <c r="F51" s="5"/>
      <c r="G51" s="5"/>
      <c r="H51" s="5"/>
      <c r="I51" s="5"/>
      <c r="J51" s="9"/>
    </row>
    <row r="52" spans="1:10" x14ac:dyDescent="0.25">
      <c r="A52" s="385" t="s">
        <v>39</v>
      </c>
      <c r="B52" s="320" t="s">
        <v>39</v>
      </c>
      <c r="C52" s="357"/>
      <c r="D52" s="357"/>
      <c r="E52" s="357"/>
      <c r="F52" s="5"/>
      <c r="G52" s="357"/>
      <c r="H52" s="357"/>
      <c r="I52" s="357"/>
      <c r="J52" s="9"/>
    </row>
    <row r="53" spans="1:10" x14ac:dyDescent="0.25">
      <c r="A53" s="385"/>
      <c r="B53" s="320"/>
      <c r="C53" s="5"/>
      <c r="D53" s="5"/>
      <c r="E53" s="5"/>
      <c r="F53" s="5"/>
      <c r="G53" s="5"/>
      <c r="H53" s="5"/>
      <c r="I53" s="5"/>
      <c r="J53" s="9"/>
    </row>
    <row r="54" spans="1:10" x14ac:dyDescent="0.25">
      <c r="A54" s="385"/>
      <c r="B54" s="320" t="s">
        <v>39</v>
      </c>
      <c r="C54" s="357"/>
      <c r="D54" s="357"/>
      <c r="E54" s="357"/>
      <c r="F54" s="5"/>
      <c r="G54" s="357"/>
      <c r="H54" s="357"/>
      <c r="I54" s="357"/>
      <c r="J54" s="9"/>
    </row>
    <row r="55" spans="1:10" x14ac:dyDescent="0.25">
      <c r="A55" s="385"/>
      <c r="B55" s="320"/>
      <c r="C55" s="5"/>
      <c r="D55" s="5"/>
      <c r="E55" s="5"/>
      <c r="F55" s="5"/>
      <c r="G55" s="5"/>
      <c r="H55" s="5"/>
      <c r="I55" s="5"/>
      <c r="J55" s="9"/>
    </row>
    <row r="56" spans="1:10" x14ac:dyDescent="0.25">
      <c r="A56" s="385"/>
      <c r="B56" s="320" t="s">
        <v>39</v>
      </c>
      <c r="C56" s="357"/>
      <c r="D56" s="357"/>
      <c r="E56" s="357"/>
      <c r="F56" s="5"/>
      <c r="G56" s="357"/>
      <c r="H56" s="357"/>
      <c r="I56" s="357"/>
      <c r="J56" s="9"/>
    </row>
    <row r="57" spans="1:10" x14ac:dyDescent="0.25">
      <c r="A57" s="8"/>
      <c r="B57" s="29"/>
      <c r="C57" s="5"/>
      <c r="D57" s="5"/>
      <c r="E57" s="5"/>
      <c r="F57" s="5"/>
      <c r="G57" s="5"/>
      <c r="H57" s="5"/>
      <c r="I57" s="5"/>
      <c r="J57" s="9"/>
    </row>
    <row r="58" spans="1:10" x14ac:dyDescent="0.25">
      <c r="A58" s="379" t="s">
        <v>40</v>
      </c>
      <c r="B58" s="38" t="s">
        <v>40</v>
      </c>
      <c r="C58" s="357"/>
      <c r="D58" s="357"/>
      <c r="E58" s="357"/>
      <c r="F58" s="5"/>
      <c r="G58" s="357"/>
      <c r="H58" s="357"/>
      <c r="I58" s="357"/>
      <c r="J58" s="9"/>
    </row>
    <row r="59" spans="1:10" x14ac:dyDescent="0.25">
      <c r="A59" s="379"/>
      <c r="B59" s="38"/>
      <c r="C59" s="5"/>
      <c r="D59" s="5"/>
      <c r="E59" s="5"/>
      <c r="F59" s="5"/>
      <c r="G59" s="5"/>
      <c r="H59" s="5"/>
      <c r="I59" s="5"/>
      <c r="J59" s="9"/>
    </row>
    <row r="60" spans="1:10" x14ac:dyDescent="0.25">
      <c r="A60" s="379"/>
      <c r="B60" s="38" t="s">
        <v>40</v>
      </c>
      <c r="C60" s="357"/>
      <c r="D60" s="357"/>
      <c r="E60" s="357"/>
      <c r="F60" s="5"/>
      <c r="G60" s="357"/>
      <c r="H60" s="357"/>
      <c r="I60" s="357"/>
      <c r="J60" s="9"/>
    </row>
    <row r="61" spans="1:10" x14ac:dyDescent="0.25">
      <c r="A61" s="379"/>
      <c r="B61" s="38"/>
      <c r="C61" s="5"/>
      <c r="D61" s="5"/>
      <c r="E61" s="5"/>
      <c r="F61" s="5"/>
      <c r="G61" s="5"/>
      <c r="H61" s="5"/>
      <c r="I61" s="5"/>
      <c r="J61" s="9"/>
    </row>
    <row r="62" spans="1:10" x14ac:dyDescent="0.25">
      <c r="A62" s="379"/>
      <c r="B62" s="38" t="s">
        <v>40</v>
      </c>
      <c r="C62" s="357"/>
      <c r="D62" s="357"/>
      <c r="E62" s="357"/>
      <c r="F62" s="5"/>
      <c r="G62" s="357"/>
      <c r="H62" s="357"/>
      <c r="I62" s="357"/>
      <c r="J62" s="9"/>
    </row>
    <row r="63" spans="1:10" x14ac:dyDescent="0.25">
      <c r="A63" s="8"/>
      <c r="B63" s="5"/>
      <c r="C63" s="5"/>
      <c r="D63" s="5"/>
      <c r="E63" s="5"/>
      <c r="F63" s="5"/>
      <c r="G63" s="5"/>
      <c r="H63" s="5"/>
      <c r="I63" s="5"/>
      <c r="J63" s="9"/>
    </row>
    <row r="64" spans="1:10" s="3" customFormat="1" ht="18.75" x14ac:dyDescent="0.25">
      <c r="A64" s="366" t="s">
        <v>41</v>
      </c>
      <c r="B64" s="367"/>
      <c r="C64" s="367"/>
      <c r="D64" s="367"/>
      <c r="E64" s="367"/>
      <c r="F64" s="367"/>
      <c r="G64" s="367"/>
      <c r="H64" s="367"/>
      <c r="I64" s="367"/>
      <c r="J64" s="368"/>
    </row>
    <row r="65" spans="1:10" x14ac:dyDescent="0.25">
      <c r="A65" s="8"/>
      <c r="B65" s="5"/>
      <c r="C65" s="5"/>
      <c r="D65" s="5"/>
      <c r="E65" s="5"/>
      <c r="F65" s="5"/>
      <c r="G65" s="5"/>
      <c r="H65" s="5"/>
      <c r="I65" s="5"/>
      <c r="J65" s="9"/>
    </row>
    <row r="66" spans="1:10" x14ac:dyDescent="0.25">
      <c r="A66" s="41" t="s">
        <v>11</v>
      </c>
      <c r="B66" s="5"/>
      <c r="C66" s="5"/>
      <c r="D66" s="5"/>
      <c r="E66" s="5"/>
      <c r="F66" s="5"/>
      <c r="G66" s="5"/>
      <c r="H66" s="5"/>
      <c r="I66" s="5"/>
      <c r="J66" s="9"/>
    </row>
    <row r="67" spans="1:10" ht="7.5" customHeight="1" x14ac:dyDescent="0.25">
      <c r="A67" s="8"/>
      <c r="B67" s="5"/>
      <c r="C67" s="5"/>
      <c r="D67" s="5"/>
      <c r="E67" s="5"/>
      <c r="F67" s="5"/>
      <c r="G67" s="5"/>
      <c r="H67" s="5"/>
      <c r="I67" s="5"/>
      <c r="J67" s="9"/>
    </row>
    <row r="68" spans="1:10" x14ac:dyDescent="0.25">
      <c r="A68" s="10" t="s">
        <v>42</v>
      </c>
      <c r="B68" s="357"/>
      <c r="C68" s="357"/>
      <c r="D68" s="357"/>
      <c r="E68" s="357"/>
      <c r="F68" s="357"/>
      <c r="G68" s="357"/>
      <c r="H68" s="320" t="s">
        <v>43</v>
      </c>
      <c r="I68" s="381"/>
      <c r="J68" s="382"/>
    </row>
    <row r="69" spans="1:10" ht="7.5" customHeight="1" x14ac:dyDescent="0.25">
      <c r="A69" s="8"/>
      <c r="B69" s="5"/>
      <c r="C69" s="5"/>
      <c r="D69" s="5"/>
      <c r="E69" s="5"/>
      <c r="F69" s="5"/>
      <c r="G69" s="5"/>
      <c r="H69" s="5"/>
      <c r="I69" s="5"/>
      <c r="J69" s="9"/>
    </row>
    <row r="70" spans="1:10" x14ac:dyDescent="0.25">
      <c r="A70" s="10" t="s">
        <v>44</v>
      </c>
      <c r="B70" s="357"/>
      <c r="C70" s="357"/>
      <c r="D70" s="357"/>
      <c r="E70" s="320" t="s">
        <v>45</v>
      </c>
      <c r="F70" s="383"/>
      <c r="G70" s="384"/>
      <c r="H70" s="320" t="s">
        <v>46</v>
      </c>
      <c r="I70" s="357"/>
      <c r="J70" s="361"/>
    </row>
    <row r="71" spans="1:10" ht="7.5" customHeight="1" x14ac:dyDescent="0.25">
      <c r="A71" s="8"/>
      <c r="B71" s="5"/>
      <c r="C71" s="5"/>
      <c r="D71" s="5"/>
      <c r="E71" s="5"/>
      <c r="F71" s="5"/>
      <c r="G71" s="5"/>
      <c r="H71" s="5"/>
      <c r="I71" s="5"/>
      <c r="J71" s="9"/>
    </row>
    <row r="72" spans="1:10" x14ac:dyDescent="0.25">
      <c r="A72" s="10" t="s">
        <v>47</v>
      </c>
      <c r="B72" s="357"/>
      <c r="C72" s="357"/>
      <c r="D72" s="362" t="s">
        <v>48</v>
      </c>
      <c r="E72" s="363"/>
      <c r="F72" s="357"/>
      <c r="G72" s="357"/>
      <c r="H72" s="357"/>
      <c r="I72" s="357"/>
      <c r="J72" s="361"/>
    </row>
    <row r="73" spans="1:10" x14ac:dyDescent="0.25">
      <c r="A73" s="8"/>
      <c r="B73" s="5"/>
      <c r="C73" s="5"/>
      <c r="D73" s="5"/>
      <c r="E73" s="5"/>
      <c r="F73" s="5"/>
      <c r="G73" s="5"/>
      <c r="H73" s="5"/>
      <c r="I73" s="5"/>
      <c r="J73" s="9"/>
    </row>
    <row r="74" spans="1:10" x14ac:dyDescent="0.25">
      <c r="A74" s="10" t="s">
        <v>49</v>
      </c>
      <c r="B74" s="357"/>
      <c r="C74" s="357"/>
      <c r="D74" s="357"/>
      <c r="E74" s="357"/>
      <c r="F74" s="357"/>
      <c r="G74" s="357"/>
      <c r="H74" s="320" t="s">
        <v>46</v>
      </c>
      <c r="I74" s="357"/>
      <c r="J74" s="361"/>
    </row>
    <row r="75" spans="1:10" ht="7.5" customHeight="1" x14ac:dyDescent="0.25">
      <c r="A75" s="8"/>
      <c r="B75" s="5"/>
      <c r="C75" s="5"/>
      <c r="D75" s="5"/>
      <c r="E75" s="5"/>
      <c r="F75" s="5"/>
      <c r="G75" s="5"/>
      <c r="H75" s="5"/>
      <c r="I75" s="5"/>
      <c r="J75" s="9"/>
    </row>
    <row r="76" spans="1:10" x14ac:dyDescent="0.25">
      <c r="A76" s="10" t="s">
        <v>50</v>
      </c>
      <c r="B76" s="357"/>
      <c r="C76" s="357"/>
      <c r="D76" s="362" t="s">
        <v>51</v>
      </c>
      <c r="E76" s="363"/>
      <c r="F76" s="357"/>
      <c r="G76" s="357"/>
      <c r="H76" s="357"/>
      <c r="I76" s="357"/>
      <c r="J76" s="361"/>
    </row>
    <row r="77" spans="1:10" ht="7.5" customHeight="1" x14ac:dyDescent="0.25">
      <c r="A77" s="8"/>
      <c r="B77" s="5"/>
      <c r="C77" s="5"/>
      <c r="D77" s="5"/>
      <c r="E77" s="5"/>
      <c r="F77" s="5"/>
      <c r="G77" s="5"/>
      <c r="H77" s="5"/>
      <c r="I77" s="5"/>
      <c r="J77" s="9"/>
    </row>
    <row r="78" spans="1:10" x14ac:dyDescent="0.25">
      <c r="A78" s="10" t="s">
        <v>52</v>
      </c>
      <c r="B78" s="357"/>
      <c r="C78" s="357"/>
      <c r="D78" s="362" t="s">
        <v>53</v>
      </c>
      <c r="E78" s="363"/>
      <c r="F78" s="357"/>
      <c r="G78" s="357"/>
      <c r="H78" s="357"/>
      <c r="I78" s="357"/>
      <c r="J78" s="361"/>
    </row>
    <row r="79" spans="1:10" x14ac:dyDescent="0.25">
      <c r="A79" s="8"/>
      <c r="B79" s="5"/>
      <c r="C79" s="5"/>
      <c r="D79" s="5"/>
      <c r="E79" s="5"/>
      <c r="F79" s="5"/>
      <c r="G79" s="5"/>
      <c r="H79" s="5"/>
      <c r="I79" s="5"/>
      <c r="J79" s="9"/>
    </row>
    <row r="80" spans="1:10" s="3" customFormat="1" ht="18.75" x14ac:dyDescent="0.25">
      <c r="A80" s="366" t="s">
        <v>54</v>
      </c>
      <c r="B80" s="367"/>
      <c r="C80" s="367"/>
      <c r="D80" s="367"/>
      <c r="E80" s="367"/>
      <c r="F80" s="367"/>
      <c r="G80" s="367"/>
      <c r="H80" s="367"/>
      <c r="I80" s="367"/>
      <c r="J80" s="368"/>
    </row>
    <row r="81" spans="1:10" ht="7.5" customHeight="1" x14ac:dyDescent="0.25">
      <c r="A81" s="8"/>
      <c r="B81" s="5"/>
      <c r="C81" s="5"/>
      <c r="D81" s="5"/>
      <c r="E81" s="5"/>
      <c r="F81" s="5"/>
      <c r="G81" s="5"/>
      <c r="H81" s="5"/>
      <c r="I81" s="5"/>
      <c r="J81" s="9"/>
    </row>
    <row r="82" spans="1:10" s="3" customFormat="1" ht="18.75" x14ac:dyDescent="0.25">
      <c r="A82" s="388" t="s">
        <v>55</v>
      </c>
      <c r="B82" s="389"/>
      <c r="C82" s="389"/>
      <c r="D82" s="389"/>
      <c r="E82" s="389"/>
      <c r="F82" s="389"/>
      <c r="G82" s="389"/>
      <c r="H82" s="389"/>
      <c r="I82" s="389"/>
      <c r="J82" s="390"/>
    </row>
    <row r="83" spans="1:10" x14ac:dyDescent="0.25">
      <c r="A83" s="41" t="s">
        <v>11</v>
      </c>
      <c r="B83" s="5"/>
      <c r="C83" s="5"/>
      <c r="D83" s="5"/>
      <c r="E83" s="5"/>
      <c r="F83" s="5"/>
      <c r="G83" s="5"/>
      <c r="H83" s="5"/>
      <c r="I83" s="5"/>
      <c r="J83" s="9"/>
    </row>
    <row r="84" spans="1:10" ht="7.5" customHeight="1" x14ac:dyDescent="0.25">
      <c r="A84" s="8"/>
      <c r="B84" s="5"/>
      <c r="C84" s="5"/>
      <c r="D84" s="5"/>
      <c r="E84" s="5"/>
      <c r="F84" s="5"/>
      <c r="G84" s="5"/>
      <c r="H84" s="5"/>
      <c r="I84" s="5"/>
      <c r="J84" s="9"/>
    </row>
    <row r="85" spans="1:10" x14ac:dyDescent="0.25">
      <c r="A85" s="10" t="s">
        <v>56</v>
      </c>
      <c r="B85" s="5"/>
      <c r="C85" s="5"/>
      <c r="D85" s="357"/>
      <c r="E85" s="357"/>
      <c r="F85" s="357"/>
      <c r="G85" s="357"/>
      <c r="H85" s="5"/>
      <c r="I85" s="5"/>
      <c r="J85" s="9"/>
    </row>
    <row r="86" spans="1:10" ht="7.5" customHeight="1" x14ac:dyDescent="0.25">
      <c r="A86" s="8"/>
      <c r="B86" s="5"/>
      <c r="C86" s="5"/>
      <c r="D86" s="5"/>
      <c r="E86" s="5"/>
      <c r="F86" s="5"/>
      <c r="G86" s="5"/>
      <c r="H86" s="5"/>
      <c r="I86" s="5"/>
      <c r="J86" s="9"/>
    </row>
    <row r="87" spans="1:10" x14ac:dyDescent="0.25">
      <c r="A87" s="10" t="s">
        <v>57</v>
      </c>
      <c r="B87" s="5"/>
      <c r="C87" s="5"/>
      <c r="D87" s="381"/>
      <c r="E87" s="391"/>
      <c r="F87" s="391"/>
      <c r="G87" s="391"/>
      <c r="H87" s="391"/>
      <c r="I87" s="391"/>
      <c r="J87" s="382"/>
    </row>
    <row r="88" spans="1:10" ht="7.5" customHeight="1" x14ac:dyDescent="0.25">
      <c r="A88" s="8"/>
      <c r="B88" s="5"/>
      <c r="C88" s="5"/>
      <c r="D88" s="5"/>
      <c r="E88" s="5"/>
      <c r="F88" s="5"/>
      <c r="G88" s="5"/>
      <c r="H88" s="5"/>
      <c r="I88" s="5"/>
      <c r="J88" s="9"/>
    </row>
    <row r="89" spans="1:10" x14ac:dyDescent="0.25">
      <c r="A89" s="10" t="s">
        <v>58</v>
      </c>
      <c r="B89" s="5"/>
      <c r="C89" s="5"/>
      <c r="D89" s="357"/>
      <c r="E89" s="357"/>
      <c r="F89" s="357"/>
      <c r="G89" s="357"/>
      <c r="H89" s="357"/>
      <c r="I89" s="357"/>
      <c r="J89" s="361"/>
    </row>
    <row r="90" spans="1:10" x14ac:dyDescent="0.25">
      <c r="A90" s="8"/>
      <c r="B90" s="5"/>
      <c r="C90" s="5"/>
      <c r="D90" s="5"/>
      <c r="E90" s="5"/>
      <c r="F90" s="5"/>
      <c r="G90" s="5"/>
      <c r="H90" s="5"/>
      <c r="I90" s="5"/>
      <c r="J90" s="9"/>
    </row>
    <row r="91" spans="1:10" x14ac:dyDescent="0.25">
      <c r="A91" s="41" t="s">
        <v>15</v>
      </c>
      <c r="B91" s="5"/>
      <c r="C91" s="5"/>
      <c r="D91" s="5"/>
      <c r="E91" s="5"/>
      <c r="F91" s="5"/>
      <c r="G91" s="5"/>
      <c r="H91" s="5"/>
      <c r="I91" s="5"/>
      <c r="J91" s="9"/>
    </row>
    <row r="92" spans="1:10" ht="7.5" customHeight="1" x14ac:dyDescent="0.25">
      <c r="A92" s="8"/>
      <c r="B92" s="5"/>
      <c r="C92" s="5"/>
      <c r="D92" s="5"/>
      <c r="E92" s="5"/>
      <c r="F92" s="5"/>
      <c r="G92" s="5"/>
      <c r="H92" s="5"/>
      <c r="I92" s="5"/>
      <c r="J92" s="9"/>
    </row>
    <row r="93" spans="1:10" x14ac:dyDescent="0.25">
      <c r="A93" s="42" t="s">
        <v>59</v>
      </c>
      <c r="B93" s="5"/>
      <c r="C93" s="5"/>
      <c r="D93" s="5"/>
      <c r="E93" s="28"/>
      <c r="F93" s="10" t="s">
        <v>60</v>
      </c>
      <c r="G93" s="5"/>
      <c r="H93" s="5"/>
      <c r="I93" s="5"/>
      <c r="J93" s="9"/>
    </row>
    <row r="94" spans="1:10" x14ac:dyDescent="0.25">
      <c r="A94" s="10" t="s">
        <v>61</v>
      </c>
      <c r="B94" s="5"/>
      <c r="C94" s="5"/>
      <c r="D94" s="5"/>
      <c r="E94" s="28"/>
      <c r="F94" s="5"/>
      <c r="G94" s="5"/>
      <c r="H94" s="5"/>
      <c r="I94" s="5"/>
      <c r="J94" s="9"/>
    </row>
    <row r="95" spans="1:10" ht="7.5" customHeight="1" x14ac:dyDescent="0.25">
      <c r="A95" s="8"/>
      <c r="B95" s="5"/>
      <c r="C95" s="5"/>
      <c r="D95" s="5"/>
      <c r="E95" s="28"/>
      <c r="F95" s="5"/>
      <c r="G95" s="5"/>
      <c r="H95" s="5"/>
      <c r="I95" s="5"/>
      <c r="J95" s="9"/>
    </row>
    <row r="96" spans="1:10" x14ac:dyDescent="0.25">
      <c r="A96" s="8"/>
      <c r="B96" s="358" t="s">
        <v>62</v>
      </c>
      <c r="C96" s="359"/>
      <c r="D96" s="2"/>
      <c r="E96" s="28"/>
      <c r="F96" s="360" t="s">
        <v>63</v>
      </c>
      <c r="G96" s="358"/>
      <c r="H96" s="2"/>
      <c r="I96" s="5"/>
      <c r="J96" s="9"/>
    </row>
    <row r="97" spans="1:10" ht="7.5" customHeight="1" x14ac:dyDescent="0.25">
      <c r="A97" s="8"/>
      <c r="B97" s="316"/>
      <c r="C97" s="5"/>
      <c r="D97" s="5"/>
      <c r="E97" s="28"/>
      <c r="F97" s="5"/>
      <c r="G97" s="5"/>
      <c r="H97" s="5"/>
      <c r="I97" s="5"/>
      <c r="J97" s="9"/>
    </row>
    <row r="98" spans="1:10" x14ac:dyDescent="0.25">
      <c r="A98" s="8"/>
      <c r="B98" s="358" t="s">
        <v>64</v>
      </c>
      <c r="C98" s="359"/>
      <c r="D98" s="2"/>
      <c r="E98" s="28"/>
      <c r="F98" s="360" t="s">
        <v>65</v>
      </c>
      <c r="G98" s="358"/>
      <c r="H98" s="2"/>
      <c r="I98" s="5"/>
      <c r="J98" s="9"/>
    </row>
    <row r="99" spans="1:10" ht="7.5" customHeight="1" x14ac:dyDescent="0.25">
      <c r="A99" s="8"/>
      <c r="B99" s="316"/>
      <c r="C99" s="5"/>
      <c r="D99" s="5"/>
      <c r="E99" s="28"/>
      <c r="F99" s="5"/>
      <c r="G99" s="5"/>
      <c r="H99" s="5"/>
      <c r="I99" s="5"/>
      <c r="J99" s="9"/>
    </row>
    <row r="100" spans="1:10" x14ac:dyDescent="0.25">
      <c r="A100" s="8"/>
      <c r="B100" s="358" t="s">
        <v>66</v>
      </c>
      <c r="C100" s="359"/>
      <c r="D100" s="2"/>
      <c r="E100" s="28"/>
      <c r="F100" s="360" t="s">
        <v>67</v>
      </c>
      <c r="G100" s="358"/>
      <c r="H100" s="2"/>
      <c r="I100" s="5"/>
      <c r="J100" s="9"/>
    </row>
    <row r="101" spans="1:10" ht="7.5" customHeight="1" x14ac:dyDescent="0.25">
      <c r="A101" s="8"/>
      <c r="B101" s="316"/>
      <c r="C101" s="5"/>
      <c r="D101" s="5"/>
      <c r="E101" s="28"/>
      <c r="F101" s="5"/>
      <c r="G101" s="5"/>
      <c r="H101" s="5"/>
      <c r="I101" s="5"/>
      <c r="J101" s="9"/>
    </row>
    <row r="102" spans="1:10" x14ac:dyDescent="0.25">
      <c r="A102" s="8"/>
      <c r="B102" s="358" t="s">
        <v>68</v>
      </c>
      <c r="C102" s="359"/>
      <c r="D102" s="2"/>
      <c r="E102" s="28"/>
      <c r="F102" s="5"/>
      <c r="G102" s="5"/>
      <c r="H102" s="5"/>
      <c r="I102" s="5"/>
      <c r="J102" s="9"/>
    </row>
    <row r="103" spans="1:10" x14ac:dyDescent="0.25">
      <c r="A103" s="8"/>
      <c r="B103" s="5"/>
      <c r="C103" s="5"/>
      <c r="D103" s="5"/>
      <c r="E103" s="28"/>
      <c r="F103" s="5"/>
      <c r="G103" s="5"/>
      <c r="H103" s="5"/>
      <c r="I103" s="5"/>
      <c r="J103" s="9"/>
    </row>
    <row r="104" spans="1:10" x14ac:dyDescent="0.25">
      <c r="A104" s="10" t="s">
        <v>69</v>
      </c>
      <c r="B104" s="5"/>
      <c r="C104" s="5"/>
      <c r="D104" s="5"/>
      <c r="E104" s="28"/>
      <c r="F104" s="5"/>
      <c r="G104" s="5"/>
      <c r="H104" s="5"/>
      <c r="I104" s="5"/>
      <c r="J104" s="9"/>
    </row>
    <row r="105" spans="1:10" x14ac:dyDescent="0.25">
      <c r="A105" s="8"/>
      <c r="B105" s="5"/>
      <c r="C105" s="5"/>
      <c r="D105" s="5"/>
      <c r="E105" s="28"/>
      <c r="F105" s="5"/>
      <c r="G105" s="5"/>
      <c r="H105" s="5"/>
      <c r="I105" s="5"/>
      <c r="J105" s="9"/>
    </row>
    <row r="106" spans="1:10" x14ac:dyDescent="0.25">
      <c r="A106" s="8"/>
      <c r="B106" s="358" t="s">
        <v>70</v>
      </c>
      <c r="C106" s="359"/>
      <c r="D106" s="2"/>
      <c r="E106" s="28"/>
      <c r="F106" s="5"/>
      <c r="G106" s="5"/>
      <c r="H106" s="5"/>
      <c r="I106" s="5"/>
      <c r="J106" s="9"/>
    </row>
    <row r="107" spans="1:10" ht="7.5" customHeight="1" x14ac:dyDescent="0.25">
      <c r="A107" s="8"/>
      <c r="B107" s="316"/>
      <c r="C107" s="5"/>
      <c r="D107" s="5"/>
      <c r="E107" s="28"/>
      <c r="F107" s="5"/>
      <c r="G107" s="5"/>
      <c r="H107" s="5"/>
      <c r="I107" s="5"/>
      <c r="J107" s="9"/>
    </row>
    <row r="108" spans="1:10" x14ac:dyDescent="0.25">
      <c r="A108" s="8"/>
      <c r="B108" s="358" t="s">
        <v>71</v>
      </c>
      <c r="C108" s="359"/>
      <c r="D108" s="2"/>
      <c r="E108" s="28"/>
      <c r="F108" s="5"/>
      <c r="G108" s="5"/>
      <c r="H108" s="5"/>
      <c r="I108" s="5"/>
      <c r="J108" s="9"/>
    </row>
    <row r="109" spans="1:10" x14ac:dyDescent="0.25">
      <c r="A109" s="8"/>
      <c r="B109" s="5"/>
      <c r="C109" s="5"/>
      <c r="D109" s="5"/>
      <c r="E109" s="5"/>
      <c r="F109" s="5"/>
      <c r="G109" s="5"/>
      <c r="H109" s="5"/>
      <c r="I109" s="5"/>
      <c r="J109" s="9"/>
    </row>
    <row r="110" spans="1:10" s="3" customFormat="1" ht="18.75" x14ac:dyDescent="0.25">
      <c r="A110" s="388" t="s">
        <v>72</v>
      </c>
      <c r="B110" s="389"/>
      <c r="C110" s="389"/>
      <c r="D110" s="389"/>
      <c r="E110" s="389"/>
      <c r="F110" s="389"/>
      <c r="G110" s="389"/>
      <c r="H110" s="389"/>
      <c r="I110" s="389"/>
      <c r="J110" s="390"/>
    </row>
    <row r="111" spans="1:10" x14ac:dyDescent="0.25">
      <c r="A111" s="41"/>
      <c r="B111" s="5"/>
      <c r="C111" s="5"/>
      <c r="D111" s="5"/>
      <c r="E111" s="5"/>
      <c r="F111" s="5"/>
      <c r="G111" s="5"/>
      <c r="H111" s="5"/>
      <c r="I111" s="5"/>
      <c r="J111" s="9"/>
    </row>
    <row r="112" spans="1:10" x14ac:dyDescent="0.25">
      <c r="A112" s="41" t="s">
        <v>73</v>
      </c>
      <c r="B112" s="5"/>
      <c r="C112" s="5"/>
      <c r="D112" s="5"/>
      <c r="E112" s="5"/>
      <c r="F112" s="5"/>
      <c r="G112" s="5"/>
      <c r="H112" s="5"/>
      <c r="I112" s="5"/>
      <c r="J112" s="9"/>
    </row>
    <row r="113" spans="1:10" ht="7.5" customHeight="1" x14ac:dyDescent="0.25">
      <c r="A113" s="8"/>
      <c r="B113" s="316"/>
      <c r="C113" s="5"/>
      <c r="D113" s="5"/>
      <c r="E113" s="5"/>
      <c r="F113" s="5"/>
      <c r="G113" s="5"/>
      <c r="H113" s="5"/>
      <c r="I113" s="5"/>
      <c r="J113" s="9"/>
    </row>
    <row r="114" spans="1:10" x14ac:dyDescent="0.25">
      <c r="A114" s="10" t="s">
        <v>74</v>
      </c>
      <c r="B114" s="5"/>
      <c r="C114" s="5"/>
      <c r="D114" s="5"/>
      <c r="E114" s="5"/>
      <c r="F114" s="5"/>
      <c r="G114" s="5"/>
      <c r="H114" s="5"/>
      <c r="I114" s="5"/>
      <c r="J114" s="9"/>
    </row>
    <row r="115" spans="1:10" x14ac:dyDescent="0.25">
      <c r="A115" s="8"/>
      <c r="B115" s="5"/>
      <c r="C115" s="5"/>
      <c r="D115" s="5"/>
      <c r="E115" s="5"/>
      <c r="F115" s="5"/>
      <c r="G115" s="5"/>
      <c r="H115" s="5"/>
      <c r="I115" s="5"/>
      <c r="J115" s="9"/>
    </row>
    <row r="116" spans="1:10" x14ac:dyDescent="0.25">
      <c r="A116" s="37" t="s">
        <v>75</v>
      </c>
      <c r="B116" s="403" t="s">
        <v>76</v>
      </c>
      <c r="C116" s="403"/>
      <c r="D116" s="323" t="s">
        <v>77</v>
      </c>
      <c r="E116" s="323" t="s">
        <v>78</v>
      </c>
      <c r="F116" s="323" t="s">
        <v>79</v>
      </c>
      <c r="G116" s="322" t="s">
        <v>80</v>
      </c>
      <c r="H116" s="396" t="s">
        <v>81</v>
      </c>
      <c r="I116" s="396"/>
      <c r="J116" s="397"/>
    </row>
    <row r="117" spans="1:10" x14ac:dyDescent="0.25">
      <c r="A117" s="404" t="s">
        <v>80</v>
      </c>
      <c r="B117" s="405" t="s">
        <v>82</v>
      </c>
      <c r="C117" s="405"/>
      <c r="D117" s="34" t="s">
        <v>83</v>
      </c>
      <c r="E117" s="35"/>
      <c r="F117" s="35"/>
      <c r="G117" s="346">
        <f>+F117-F118</f>
        <v>0</v>
      </c>
      <c r="H117" s="398" t="s">
        <v>84</v>
      </c>
      <c r="I117" s="398"/>
      <c r="J117" s="399"/>
    </row>
    <row r="118" spans="1:10" x14ac:dyDescent="0.25">
      <c r="A118" s="404"/>
      <c r="B118" s="405"/>
      <c r="C118" s="405"/>
      <c r="D118" s="34" t="s">
        <v>85</v>
      </c>
      <c r="E118" s="35"/>
      <c r="F118" s="35"/>
      <c r="G118" s="347"/>
      <c r="H118" s="398"/>
      <c r="I118" s="398"/>
      <c r="J118" s="399"/>
    </row>
    <row r="119" spans="1:10" x14ac:dyDescent="0.25">
      <c r="A119" s="8"/>
      <c r="B119" s="5"/>
      <c r="C119" s="5"/>
      <c r="D119" s="5"/>
      <c r="E119" s="5"/>
      <c r="F119" s="5"/>
      <c r="G119" s="5"/>
      <c r="H119" s="5"/>
      <c r="I119" s="5"/>
      <c r="J119" s="9"/>
    </row>
    <row r="120" spans="1:10" x14ac:dyDescent="0.25">
      <c r="A120" s="10" t="s">
        <v>86</v>
      </c>
      <c r="B120" s="5"/>
      <c r="C120" s="5"/>
      <c r="D120" s="5"/>
      <c r="E120" s="5"/>
      <c r="F120" s="5"/>
      <c r="G120" s="5"/>
      <c r="H120" s="5"/>
      <c r="I120" s="5"/>
      <c r="J120" s="9"/>
    </row>
    <row r="121" spans="1:10" x14ac:dyDescent="0.25">
      <c r="A121" s="8"/>
      <c r="B121" s="5"/>
      <c r="C121" s="5"/>
      <c r="D121" s="5"/>
      <c r="E121" s="5"/>
      <c r="F121" s="5"/>
      <c r="G121" s="5"/>
      <c r="H121" s="5"/>
      <c r="I121" s="5"/>
      <c r="J121" s="9"/>
    </row>
    <row r="122" spans="1:10" s="33" customFormat="1" ht="22.5" customHeight="1" x14ac:dyDescent="0.25">
      <c r="A122" s="37" t="s">
        <v>75</v>
      </c>
      <c r="B122" s="403" t="s">
        <v>76</v>
      </c>
      <c r="C122" s="403"/>
      <c r="D122" s="323" t="s">
        <v>77</v>
      </c>
      <c r="E122" s="323" t="s">
        <v>78</v>
      </c>
      <c r="F122" s="323" t="s">
        <v>79</v>
      </c>
      <c r="G122" s="322" t="s">
        <v>87</v>
      </c>
      <c r="H122" s="396" t="s">
        <v>81</v>
      </c>
      <c r="I122" s="396"/>
      <c r="J122" s="397"/>
    </row>
    <row r="123" spans="1:10" ht="22.5" customHeight="1" x14ac:dyDescent="0.25">
      <c r="A123" s="392" t="s">
        <v>88</v>
      </c>
      <c r="B123" s="352" t="s">
        <v>89</v>
      </c>
      <c r="C123" s="353"/>
      <c r="D123" s="34" t="s">
        <v>90</v>
      </c>
      <c r="E123" s="35"/>
      <c r="F123" s="35"/>
      <c r="G123" s="346">
        <f>IFERROR((+F123/F124),0)</f>
        <v>0</v>
      </c>
      <c r="H123" s="398" t="s">
        <v>91</v>
      </c>
      <c r="I123" s="398"/>
      <c r="J123" s="399"/>
    </row>
    <row r="124" spans="1:10" ht="22.5" customHeight="1" x14ac:dyDescent="0.25">
      <c r="A124" s="351"/>
      <c r="B124" s="354"/>
      <c r="C124" s="355"/>
      <c r="D124" s="36" t="s">
        <v>92</v>
      </c>
      <c r="E124" s="35"/>
      <c r="F124" s="35"/>
      <c r="G124" s="347"/>
      <c r="H124" s="398"/>
      <c r="I124" s="398"/>
      <c r="J124" s="399"/>
    </row>
    <row r="125" spans="1:10" ht="22.5" customHeight="1" x14ac:dyDescent="0.25">
      <c r="A125" s="392" t="s">
        <v>93</v>
      </c>
      <c r="B125" s="352" t="s">
        <v>94</v>
      </c>
      <c r="C125" s="353"/>
      <c r="D125" s="34" t="s">
        <v>95</v>
      </c>
      <c r="E125" s="35"/>
      <c r="F125" s="35"/>
      <c r="G125" s="346">
        <f>IFERROR((+F125/F126),0)</f>
        <v>0</v>
      </c>
      <c r="H125" s="348" t="s">
        <v>96</v>
      </c>
      <c r="I125" s="348"/>
      <c r="J125" s="349"/>
    </row>
    <row r="126" spans="1:10" ht="22.5" customHeight="1" x14ac:dyDescent="0.25">
      <c r="A126" s="351"/>
      <c r="B126" s="354"/>
      <c r="C126" s="355"/>
      <c r="D126" s="34" t="s">
        <v>90</v>
      </c>
      <c r="E126" s="35"/>
      <c r="F126" s="35"/>
      <c r="G126" s="347"/>
      <c r="H126" s="348"/>
      <c r="I126" s="348"/>
      <c r="J126" s="349"/>
    </row>
    <row r="127" spans="1:10" ht="22.5" customHeight="1" x14ac:dyDescent="0.25">
      <c r="A127" s="392" t="s">
        <v>97</v>
      </c>
      <c r="B127" s="352" t="s">
        <v>98</v>
      </c>
      <c r="C127" s="353"/>
      <c r="D127" s="36" t="s">
        <v>99</v>
      </c>
      <c r="E127" s="35"/>
      <c r="F127" s="35"/>
      <c r="G127" s="346">
        <f>IFERROR((+F127/F128),0)</f>
        <v>0</v>
      </c>
      <c r="H127" s="348" t="s">
        <v>100</v>
      </c>
      <c r="I127" s="348"/>
      <c r="J127" s="349"/>
    </row>
    <row r="128" spans="1:10" ht="22.5" customHeight="1" x14ac:dyDescent="0.25">
      <c r="A128" s="351"/>
      <c r="B128" s="354"/>
      <c r="C128" s="355"/>
      <c r="D128" s="36" t="s">
        <v>101</v>
      </c>
      <c r="E128" s="35"/>
      <c r="F128" s="35"/>
      <c r="G128" s="347"/>
      <c r="H128" s="348"/>
      <c r="I128" s="348"/>
      <c r="J128" s="349"/>
    </row>
    <row r="129" spans="1:10" ht="22.5" customHeight="1" x14ac:dyDescent="0.25">
      <c r="A129" s="392" t="s">
        <v>102</v>
      </c>
      <c r="B129" s="352" t="s">
        <v>103</v>
      </c>
      <c r="C129" s="353"/>
      <c r="D129" s="36" t="s">
        <v>99</v>
      </c>
      <c r="E129" s="35"/>
      <c r="F129" s="35"/>
      <c r="G129" s="346">
        <f>IFERROR((+F129-F130),0)</f>
        <v>0</v>
      </c>
      <c r="H129" s="348" t="s">
        <v>104</v>
      </c>
      <c r="I129" s="348"/>
      <c r="J129" s="349"/>
    </row>
    <row r="130" spans="1:10" ht="22.5" customHeight="1" x14ac:dyDescent="0.25">
      <c r="A130" s="351"/>
      <c r="B130" s="354"/>
      <c r="C130" s="355"/>
      <c r="D130" s="36" t="s">
        <v>101</v>
      </c>
      <c r="E130" s="35"/>
      <c r="F130" s="35"/>
      <c r="G130" s="347"/>
      <c r="H130" s="348"/>
      <c r="I130" s="348"/>
      <c r="J130" s="349"/>
    </row>
    <row r="131" spans="1:10" ht="22.5" customHeight="1" x14ac:dyDescent="0.25">
      <c r="A131" s="350" t="s">
        <v>105</v>
      </c>
      <c r="B131" s="352" t="s">
        <v>106</v>
      </c>
      <c r="C131" s="353"/>
      <c r="D131" s="34" t="s">
        <v>107</v>
      </c>
      <c r="E131" s="35"/>
      <c r="F131" s="35"/>
      <c r="G131" s="346">
        <f>IFERROR((+F131/F132),0)</f>
        <v>0</v>
      </c>
      <c r="H131" s="348" t="s">
        <v>108</v>
      </c>
      <c r="I131" s="348"/>
      <c r="J131" s="349"/>
    </row>
    <row r="132" spans="1:10" ht="22.5" customHeight="1" x14ac:dyDescent="0.25">
      <c r="A132" s="351"/>
      <c r="B132" s="354"/>
      <c r="C132" s="355"/>
      <c r="D132" s="36" t="s">
        <v>109</v>
      </c>
      <c r="E132" s="35"/>
      <c r="F132" s="35"/>
      <c r="G132" s="347"/>
      <c r="H132" s="348"/>
      <c r="I132" s="348"/>
      <c r="J132" s="349"/>
    </row>
    <row r="133" spans="1:10" ht="22.5" customHeight="1" x14ac:dyDescent="0.25">
      <c r="A133" s="350" t="s">
        <v>110</v>
      </c>
      <c r="B133" s="352" t="s">
        <v>111</v>
      </c>
      <c r="C133" s="353"/>
      <c r="D133" s="34" t="s">
        <v>107</v>
      </c>
      <c r="E133" s="35"/>
      <c r="F133" s="35"/>
      <c r="G133" s="346">
        <f>IFERROR((+F133/F134),0)</f>
        <v>0</v>
      </c>
      <c r="H133" s="398" t="s">
        <v>112</v>
      </c>
      <c r="I133" s="398"/>
      <c r="J133" s="399"/>
    </row>
    <row r="134" spans="1:10" ht="22.5" customHeight="1" x14ac:dyDescent="0.25">
      <c r="A134" s="351"/>
      <c r="B134" s="354"/>
      <c r="C134" s="355"/>
      <c r="D134" s="36" t="s">
        <v>113</v>
      </c>
      <c r="E134" s="35"/>
      <c r="F134" s="35"/>
      <c r="G134" s="347"/>
      <c r="H134" s="398"/>
      <c r="I134" s="398"/>
      <c r="J134" s="399"/>
    </row>
    <row r="135" spans="1:10" x14ac:dyDescent="0.25">
      <c r="A135" s="8"/>
      <c r="B135" s="5"/>
      <c r="C135" s="5"/>
      <c r="D135" s="5"/>
      <c r="E135" s="5"/>
      <c r="F135" s="5"/>
      <c r="G135" s="5"/>
      <c r="H135" s="5"/>
      <c r="I135" s="5"/>
      <c r="J135" s="9"/>
    </row>
    <row r="136" spans="1:10" s="3" customFormat="1" ht="18.75" x14ac:dyDescent="0.25">
      <c r="A136" s="388" t="s">
        <v>114</v>
      </c>
      <c r="B136" s="389"/>
      <c r="C136" s="389"/>
      <c r="D136" s="389"/>
      <c r="E136" s="389"/>
      <c r="F136" s="389"/>
      <c r="G136" s="389"/>
      <c r="H136" s="389"/>
      <c r="I136" s="389"/>
      <c r="J136" s="390"/>
    </row>
    <row r="137" spans="1:10" x14ac:dyDescent="0.25">
      <c r="A137" s="41"/>
      <c r="B137" s="5"/>
      <c r="C137" s="5"/>
      <c r="D137" s="5"/>
      <c r="E137" s="5"/>
      <c r="F137" s="5"/>
      <c r="G137" s="5"/>
      <c r="H137" s="5"/>
      <c r="I137" s="5"/>
      <c r="J137" s="9"/>
    </row>
    <row r="138" spans="1:10" x14ac:dyDescent="0.25">
      <c r="A138" s="41" t="s">
        <v>15</v>
      </c>
      <c r="B138" s="5"/>
      <c r="C138" s="5"/>
      <c r="D138" s="5"/>
      <c r="E138" s="5"/>
      <c r="F138" s="5"/>
      <c r="G138" s="5"/>
      <c r="H138" s="5"/>
      <c r="I138" s="5"/>
      <c r="J138" s="9"/>
    </row>
    <row r="139" spans="1:10" ht="7.5" customHeight="1" x14ac:dyDescent="0.25">
      <c r="A139" s="8"/>
      <c r="B139" s="5"/>
      <c r="C139" s="5"/>
      <c r="D139" s="5"/>
      <c r="E139" s="28"/>
      <c r="F139" s="5"/>
      <c r="G139" s="5"/>
      <c r="H139" s="5"/>
      <c r="I139" s="5"/>
      <c r="J139" s="9"/>
    </row>
    <row r="140" spans="1:10" x14ac:dyDescent="0.25">
      <c r="A140" s="10" t="s">
        <v>115</v>
      </c>
      <c r="B140" s="5"/>
      <c r="C140" s="5"/>
      <c r="D140" s="5"/>
      <c r="E140" s="28"/>
      <c r="F140" s="29" t="s">
        <v>116</v>
      </c>
      <c r="G140" s="5"/>
      <c r="H140" s="5"/>
      <c r="I140" s="5"/>
      <c r="J140" s="9"/>
    </row>
    <row r="141" spans="1:10" x14ac:dyDescent="0.25">
      <c r="A141" s="10" t="s">
        <v>117</v>
      </c>
      <c r="B141" s="5"/>
      <c r="C141" s="5"/>
      <c r="D141" s="5"/>
      <c r="E141" s="28"/>
      <c r="F141" s="29" t="s">
        <v>118</v>
      </c>
      <c r="G141" s="5"/>
      <c r="H141" s="5"/>
      <c r="I141" s="5"/>
      <c r="J141" s="9"/>
    </row>
    <row r="142" spans="1:10" ht="7.5" customHeight="1" x14ac:dyDescent="0.25">
      <c r="A142" s="8"/>
      <c r="B142" s="5"/>
      <c r="C142" s="5"/>
      <c r="D142" s="5"/>
      <c r="E142" s="28"/>
      <c r="F142" s="5"/>
      <c r="G142" s="5"/>
      <c r="H142" s="5"/>
      <c r="I142" s="5"/>
      <c r="J142" s="9"/>
    </row>
    <row r="143" spans="1:10" x14ac:dyDescent="0.25">
      <c r="A143" s="10"/>
      <c r="B143" s="316" t="s">
        <v>119</v>
      </c>
      <c r="C143" s="315"/>
      <c r="D143" s="5"/>
      <c r="E143" s="28"/>
      <c r="F143" s="5"/>
      <c r="G143" s="316" t="s">
        <v>70</v>
      </c>
      <c r="H143" s="2"/>
      <c r="I143" s="5"/>
      <c r="J143" s="9"/>
    </row>
    <row r="144" spans="1:10" ht="7.5" customHeight="1" x14ac:dyDescent="0.25">
      <c r="A144" s="8"/>
      <c r="B144" s="316"/>
      <c r="C144" s="5"/>
      <c r="D144" s="5"/>
      <c r="E144" s="28"/>
      <c r="F144" s="5"/>
      <c r="G144" s="316"/>
      <c r="H144" s="5"/>
      <c r="I144" s="5"/>
      <c r="J144" s="9"/>
    </row>
    <row r="145" spans="1:12" x14ac:dyDescent="0.25">
      <c r="A145" s="10"/>
      <c r="B145" s="316" t="s">
        <v>120</v>
      </c>
      <c r="C145" s="315"/>
      <c r="D145" s="5"/>
      <c r="E145" s="28"/>
      <c r="F145" s="5"/>
      <c r="G145" s="316" t="s">
        <v>71</v>
      </c>
      <c r="H145" s="2"/>
      <c r="I145" s="358"/>
      <c r="J145" s="387"/>
    </row>
    <row r="146" spans="1:12" ht="7.5" customHeight="1" x14ac:dyDescent="0.25">
      <c r="A146" s="8"/>
      <c r="B146" s="316"/>
      <c r="C146" s="5"/>
      <c r="D146" s="5"/>
      <c r="E146" s="28"/>
      <c r="F146" s="5"/>
      <c r="G146" s="316"/>
      <c r="H146" s="5"/>
      <c r="I146" s="5"/>
      <c r="J146" s="9"/>
    </row>
    <row r="147" spans="1:12" x14ac:dyDescent="0.25">
      <c r="A147" s="10"/>
      <c r="B147" s="316" t="s">
        <v>121</v>
      </c>
      <c r="C147" s="315"/>
      <c r="D147" s="5"/>
      <c r="E147" s="28"/>
      <c r="F147" s="5"/>
      <c r="G147" s="316" t="s">
        <v>122</v>
      </c>
      <c r="H147" s="2"/>
      <c r="I147" s="316"/>
      <c r="J147" s="321"/>
    </row>
    <row r="148" spans="1:12" x14ac:dyDescent="0.25">
      <c r="A148" s="8"/>
      <c r="B148" s="5"/>
      <c r="C148" s="5"/>
      <c r="D148" s="5"/>
      <c r="E148" s="28"/>
      <c r="F148" s="5"/>
      <c r="G148" s="5"/>
      <c r="H148" s="5"/>
      <c r="I148" s="5"/>
      <c r="J148" s="9"/>
    </row>
    <row r="149" spans="1:12" x14ac:dyDescent="0.25">
      <c r="A149" s="10" t="s">
        <v>123</v>
      </c>
      <c r="B149" s="5"/>
      <c r="C149" s="5"/>
      <c r="D149" s="5"/>
      <c r="E149" s="28"/>
      <c r="F149" s="29" t="s">
        <v>124</v>
      </c>
      <c r="G149" s="5"/>
      <c r="H149" s="5"/>
      <c r="I149" s="5"/>
      <c r="J149" s="9"/>
    </row>
    <row r="150" spans="1:12" x14ac:dyDescent="0.25">
      <c r="A150" s="10" t="s">
        <v>125</v>
      </c>
      <c r="B150" s="5"/>
      <c r="C150" s="5"/>
      <c r="D150" s="5"/>
      <c r="E150" s="28"/>
      <c r="F150" s="5"/>
      <c r="G150" s="5"/>
      <c r="H150" s="316"/>
      <c r="I150" s="5"/>
      <c r="J150" s="9"/>
    </row>
    <row r="151" spans="1:12" ht="7.5" customHeight="1" x14ac:dyDescent="0.25">
      <c r="A151" s="8"/>
      <c r="B151" s="5"/>
      <c r="C151" s="5"/>
      <c r="D151" s="5"/>
      <c r="E151" s="28"/>
      <c r="F151" s="5"/>
      <c r="G151" s="5"/>
      <c r="H151" s="5"/>
      <c r="I151" s="5"/>
      <c r="J151" s="9"/>
    </row>
    <row r="152" spans="1:12" x14ac:dyDescent="0.25">
      <c r="A152" s="10"/>
      <c r="B152" s="316" t="s">
        <v>70</v>
      </c>
      <c r="C152" s="315"/>
      <c r="D152" s="5"/>
      <c r="E152" s="28"/>
      <c r="F152" s="5"/>
      <c r="G152" s="316" t="s">
        <v>126</v>
      </c>
      <c r="H152" s="315"/>
      <c r="I152" s="316"/>
      <c r="J152" s="321"/>
    </row>
    <row r="153" spans="1:12" ht="7.5" customHeight="1" x14ac:dyDescent="0.25">
      <c r="A153" s="8"/>
      <c r="B153" s="5"/>
      <c r="C153" s="5"/>
      <c r="D153" s="5"/>
      <c r="E153" s="28"/>
      <c r="F153" s="5"/>
      <c r="G153" s="316"/>
      <c r="H153" s="5"/>
      <c r="I153" s="5"/>
      <c r="J153" s="9"/>
    </row>
    <row r="154" spans="1:12" x14ac:dyDescent="0.25">
      <c r="A154" s="10"/>
      <c r="B154" s="316" t="s">
        <v>71</v>
      </c>
      <c r="C154" s="315"/>
      <c r="D154" s="5"/>
      <c r="E154" s="28"/>
      <c r="F154" s="5"/>
      <c r="G154" s="316" t="s">
        <v>127</v>
      </c>
      <c r="H154" s="315"/>
      <c r="I154" s="5"/>
      <c r="J154" s="9"/>
    </row>
    <row r="155" spans="1:12" ht="6.75" customHeight="1" x14ac:dyDescent="0.25">
      <c r="A155" s="8"/>
      <c r="B155" s="5"/>
      <c r="C155" s="5"/>
      <c r="D155" s="5"/>
      <c r="E155" s="28"/>
      <c r="F155" s="5"/>
      <c r="G155" s="316"/>
      <c r="H155" s="5"/>
      <c r="I155" s="5"/>
      <c r="J155" s="9"/>
      <c r="L155" s="1" t="s">
        <v>128</v>
      </c>
    </row>
    <row r="156" spans="1:12" x14ac:dyDescent="0.25">
      <c r="A156" s="10"/>
      <c r="B156" s="316" t="s">
        <v>122</v>
      </c>
      <c r="C156" s="315"/>
      <c r="D156" s="5"/>
      <c r="E156" s="28"/>
      <c r="F156" s="5"/>
      <c r="G156" s="316" t="s">
        <v>129</v>
      </c>
      <c r="H156" s="315"/>
      <c r="I156" s="5"/>
      <c r="J156" s="9"/>
    </row>
    <row r="157" spans="1:12" x14ac:dyDescent="0.25">
      <c r="A157" s="8"/>
      <c r="B157" s="5"/>
      <c r="C157" s="5"/>
      <c r="D157" s="5"/>
      <c r="E157" s="28"/>
      <c r="F157" s="5"/>
      <c r="G157" s="5"/>
      <c r="H157" s="5"/>
      <c r="I157" s="5"/>
      <c r="J157" s="9"/>
    </row>
    <row r="158" spans="1:12" x14ac:dyDescent="0.25">
      <c r="A158" s="10" t="s">
        <v>130</v>
      </c>
      <c r="B158" s="5"/>
      <c r="C158" s="5"/>
      <c r="D158" s="5"/>
      <c r="E158" s="28"/>
      <c r="F158" s="29" t="s">
        <v>131</v>
      </c>
      <c r="G158" s="5"/>
      <c r="H158" s="5"/>
      <c r="I158" s="5"/>
      <c r="J158" s="9"/>
    </row>
    <row r="159" spans="1:12" x14ac:dyDescent="0.25">
      <c r="A159" s="10" t="s">
        <v>132</v>
      </c>
      <c r="B159" s="5"/>
      <c r="C159" s="5"/>
      <c r="D159" s="5"/>
      <c r="E159" s="28"/>
      <c r="F159" s="29" t="s">
        <v>133</v>
      </c>
      <c r="G159" s="5"/>
      <c r="H159" s="316"/>
      <c r="I159" s="5"/>
      <c r="J159" s="9"/>
    </row>
    <row r="160" spans="1:12" x14ac:dyDescent="0.25">
      <c r="A160" s="10" t="s">
        <v>134</v>
      </c>
      <c r="B160" s="5"/>
      <c r="C160" s="5"/>
      <c r="D160" s="5"/>
      <c r="E160" s="28"/>
      <c r="F160" s="5"/>
      <c r="G160" s="5"/>
      <c r="H160" s="5"/>
      <c r="I160" s="5"/>
      <c r="J160" s="9"/>
    </row>
    <row r="161" spans="1:10" ht="7.5" customHeight="1" x14ac:dyDescent="0.25">
      <c r="A161" s="8"/>
      <c r="B161" s="5"/>
      <c r="C161" s="5"/>
      <c r="D161" s="5"/>
      <c r="E161" s="28"/>
      <c r="F161" s="5"/>
      <c r="G161" s="5"/>
      <c r="H161" s="5"/>
      <c r="I161" s="5"/>
      <c r="J161" s="9"/>
    </row>
    <row r="162" spans="1:10" x14ac:dyDescent="0.25">
      <c r="A162" s="10"/>
      <c r="B162" s="316" t="s">
        <v>70</v>
      </c>
      <c r="C162" s="315"/>
      <c r="D162" s="5"/>
      <c r="E162" s="28"/>
      <c r="F162" s="5"/>
      <c r="G162" s="316" t="s">
        <v>70</v>
      </c>
      <c r="H162" s="315"/>
      <c r="I162" s="316"/>
      <c r="J162" s="321"/>
    </row>
    <row r="163" spans="1:10" ht="7.5" customHeight="1" x14ac:dyDescent="0.25">
      <c r="A163" s="8"/>
      <c r="B163" s="5"/>
      <c r="C163" s="5"/>
      <c r="D163" s="5"/>
      <c r="E163" s="28"/>
      <c r="F163" s="5"/>
      <c r="G163" s="5"/>
      <c r="H163" s="5"/>
      <c r="I163" s="5"/>
      <c r="J163" s="9"/>
    </row>
    <row r="164" spans="1:10" x14ac:dyDescent="0.25">
      <c r="A164" s="10"/>
      <c r="B164" s="316" t="s">
        <v>71</v>
      </c>
      <c r="C164" s="315"/>
      <c r="D164" s="5"/>
      <c r="E164" s="28"/>
      <c r="F164" s="5"/>
      <c r="G164" s="316" t="s">
        <v>71</v>
      </c>
      <c r="H164" s="315"/>
      <c r="I164" s="5"/>
      <c r="J164" s="9"/>
    </row>
    <row r="165" spans="1:10" ht="7.5" customHeight="1" x14ac:dyDescent="0.25">
      <c r="A165" s="8"/>
      <c r="B165" s="5"/>
      <c r="C165" s="5"/>
      <c r="D165" s="5"/>
      <c r="E165" s="28"/>
      <c r="F165" s="5"/>
      <c r="G165" s="5"/>
      <c r="H165" s="5"/>
      <c r="I165" s="5"/>
      <c r="J165" s="9"/>
    </row>
    <row r="166" spans="1:10" x14ac:dyDescent="0.25">
      <c r="A166" s="10"/>
      <c r="B166" s="316" t="s">
        <v>122</v>
      </c>
      <c r="C166" s="315"/>
      <c r="D166" s="5"/>
      <c r="E166" s="28"/>
      <c r="F166" s="5"/>
      <c r="G166" s="316" t="s">
        <v>122</v>
      </c>
      <c r="H166" s="315"/>
      <c r="I166" s="5"/>
      <c r="J166" s="9"/>
    </row>
    <row r="167" spans="1:10" x14ac:dyDescent="0.25">
      <c r="A167" s="10"/>
      <c r="B167" s="5"/>
      <c r="C167" s="5"/>
      <c r="D167" s="5"/>
      <c r="E167" s="28"/>
      <c r="F167" s="5"/>
      <c r="G167" s="5"/>
      <c r="H167" s="5"/>
      <c r="I167" s="5"/>
      <c r="J167" s="9"/>
    </row>
    <row r="168" spans="1:10" x14ac:dyDescent="0.25">
      <c r="A168" s="10" t="s">
        <v>135</v>
      </c>
      <c r="B168" s="5"/>
      <c r="C168" s="5"/>
      <c r="D168" s="5"/>
      <c r="E168" s="28"/>
      <c r="F168" s="29" t="s">
        <v>136</v>
      </c>
      <c r="G168" s="5"/>
      <c r="H168" s="5"/>
      <c r="I168" s="5"/>
      <c r="J168" s="9"/>
    </row>
    <row r="169" spans="1:10" x14ac:dyDescent="0.25">
      <c r="A169" s="10"/>
      <c r="B169" s="5"/>
      <c r="C169" s="5"/>
      <c r="D169" s="5"/>
      <c r="E169" s="28"/>
      <c r="F169" s="5"/>
      <c r="G169" s="5"/>
      <c r="H169" s="5"/>
      <c r="I169" s="5"/>
      <c r="J169" s="9"/>
    </row>
    <row r="170" spans="1:10" x14ac:dyDescent="0.25">
      <c r="A170" s="10"/>
      <c r="B170" s="316" t="s">
        <v>70</v>
      </c>
      <c r="C170" s="315"/>
      <c r="D170" s="5"/>
      <c r="E170" s="28"/>
      <c r="F170" s="5"/>
      <c r="G170" s="316" t="s">
        <v>137</v>
      </c>
      <c r="H170" s="315"/>
      <c r="I170" s="5"/>
      <c r="J170" s="9"/>
    </row>
    <row r="171" spans="1:10" ht="7.5" customHeight="1" x14ac:dyDescent="0.25">
      <c r="A171" s="8"/>
      <c r="B171" s="5"/>
      <c r="C171" s="5"/>
      <c r="D171" s="5"/>
      <c r="E171" s="28"/>
      <c r="F171" s="5"/>
      <c r="G171" s="5"/>
      <c r="H171" s="5"/>
      <c r="I171" s="5"/>
      <c r="J171" s="9"/>
    </row>
    <row r="172" spans="1:10" x14ac:dyDescent="0.25">
      <c r="A172" s="10"/>
      <c r="B172" s="316" t="s">
        <v>71</v>
      </c>
      <c r="C172" s="315"/>
      <c r="D172" s="5"/>
      <c r="E172" s="28"/>
      <c r="F172" s="5"/>
      <c r="G172" s="316" t="s">
        <v>138</v>
      </c>
      <c r="H172" s="315"/>
      <c r="I172" s="5"/>
      <c r="J172" s="9"/>
    </row>
    <row r="173" spans="1:10" ht="7.5" customHeight="1" x14ac:dyDescent="0.25">
      <c r="A173" s="8"/>
      <c r="B173" s="5"/>
      <c r="C173" s="5"/>
      <c r="D173" s="5"/>
      <c r="E173" s="28"/>
      <c r="F173" s="5"/>
      <c r="G173" s="5"/>
      <c r="H173" s="5"/>
      <c r="I173" s="5"/>
      <c r="J173" s="9"/>
    </row>
    <row r="174" spans="1:10" x14ac:dyDescent="0.25">
      <c r="A174" s="10"/>
      <c r="B174" s="316" t="s">
        <v>122</v>
      </c>
      <c r="C174" s="315"/>
      <c r="D174" s="5"/>
      <c r="E174" s="28"/>
      <c r="F174" s="5"/>
      <c r="G174" s="316" t="s">
        <v>139</v>
      </c>
      <c r="H174" s="315"/>
      <c r="I174" s="5"/>
      <c r="J174" s="9"/>
    </row>
    <row r="175" spans="1:10" x14ac:dyDescent="0.25">
      <c r="A175" s="10"/>
      <c r="B175" s="5"/>
      <c r="C175" s="5"/>
      <c r="D175" s="5"/>
      <c r="E175" s="5"/>
      <c r="F175" s="5"/>
      <c r="G175" s="5"/>
      <c r="H175" s="5"/>
      <c r="I175" s="5"/>
      <c r="J175" s="9"/>
    </row>
    <row r="176" spans="1:10" s="3" customFormat="1" ht="18.75" x14ac:dyDescent="0.25">
      <c r="A176" s="388" t="s">
        <v>140</v>
      </c>
      <c r="B176" s="389"/>
      <c r="C176" s="389"/>
      <c r="D176" s="389"/>
      <c r="E176" s="389"/>
      <c r="F176" s="389"/>
      <c r="G176" s="389"/>
      <c r="H176" s="389"/>
      <c r="I176" s="389"/>
      <c r="J176" s="390"/>
    </row>
    <row r="177" spans="1:11" x14ac:dyDescent="0.25">
      <c r="A177" s="10"/>
      <c r="B177" s="5"/>
      <c r="C177" s="5"/>
      <c r="D177" s="5"/>
      <c r="E177" s="5"/>
      <c r="F177" s="5"/>
      <c r="G177" s="5"/>
      <c r="H177" s="5"/>
      <c r="I177" s="5"/>
      <c r="J177" s="9"/>
    </row>
    <row r="178" spans="1:11" x14ac:dyDescent="0.25">
      <c r="A178" s="41" t="s">
        <v>15</v>
      </c>
      <c r="B178" s="5"/>
      <c r="C178" s="5"/>
      <c r="D178" s="5"/>
      <c r="E178" s="5"/>
      <c r="F178" s="5"/>
      <c r="G178" s="5"/>
      <c r="H178" s="5"/>
      <c r="I178" s="5"/>
      <c r="J178" s="9"/>
    </row>
    <row r="179" spans="1:11" ht="7.5" customHeight="1" x14ac:dyDescent="0.25">
      <c r="A179" s="8"/>
      <c r="B179" s="5"/>
      <c r="C179" s="5"/>
      <c r="D179" s="5"/>
      <c r="E179" s="28"/>
      <c r="F179" s="5"/>
      <c r="G179" s="5"/>
      <c r="H179" s="5"/>
      <c r="I179" s="5"/>
      <c r="J179" s="9"/>
      <c r="K179" s="3"/>
    </row>
    <row r="180" spans="1:11" ht="18.75" x14ac:dyDescent="0.25">
      <c r="A180" s="10" t="s">
        <v>141</v>
      </c>
      <c r="B180" s="5"/>
      <c r="C180" s="5"/>
      <c r="D180" s="5"/>
      <c r="E180" s="28"/>
      <c r="F180" s="29" t="s">
        <v>142</v>
      </c>
      <c r="G180" s="5"/>
      <c r="H180" s="5"/>
      <c r="I180" s="5"/>
      <c r="J180" s="9"/>
      <c r="K180" s="3"/>
    </row>
    <row r="181" spans="1:11" x14ac:dyDescent="0.25">
      <c r="A181" s="10" t="s">
        <v>143</v>
      </c>
      <c r="B181" s="5"/>
      <c r="C181" s="5"/>
      <c r="D181" s="5"/>
      <c r="E181" s="28"/>
      <c r="F181" s="10" t="s">
        <v>144</v>
      </c>
      <c r="G181" s="5"/>
      <c r="H181" s="5"/>
      <c r="I181" s="5"/>
      <c r="J181" s="9"/>
    </row>
    <row r="182" spans="1:11" x14ac:dyDescent="0.25">
      <c r="A182" s="8"/>
      <c r="B182" s="5"/>
      <c r="C182" s="5"/>
      <c r="D182" s="5"/>
      <c r="E182" s="28"/>
      <c r="F182" s="5"/>
      <c r="G182" s="5"/>
      <c r="H182" s="5"/>
      <c r="I182" s="5"/>
      <c r="J182" s="9"/>
    </row>
    <row r="183" spans="1:11" x14ac:dyDescent="0.25">
      <c r="A183" s="10" t="s">
        <v>145</v>
      </c>
      <c r="B183" s="5" t="s">
        <v>146</v>
      </c>
      <c r="C183" s="315"/>
      <c r="D183" s="5"/>
      <c r="E183" s="28"/>
      <c r="F183" s="5"/>
      <c r="G183" s="316" t="s">
        <v>70</v>
      </c>
      <c r="H183" s="2"/>
      <c r="I183" s="5"/>
      <c r="J183" s="9"/>
    </row>
    <row r="184" spans="1:11" ht="7.5" customHeight="1" x14ac:dyDescent="0.25">
      <c r="A184" s="8"/>
      <c r="B184" s="5"/>
      <c r="C184" s="5"/>
      <c r="D184" s="5"/>
      <c r="E184" s="28"/>
      <c r="F184" s="5"/>
      <c r="G184" s="5"/>
      <c r="H184" s="5"/>
      <c r="I184" s="5"/>
      <c r="J184" s="9"/>
    </row>
    <row r="185" spans="1:11" x14ac:dyDescent="0.25">
      <c r="A185" s="10"/>
      <c r="B185" s="5" t="s">
        <v>147</v>
      </c>
      <c r="C185" s="315"/>
      <c r="D185" s="5"/>
      <c r="E185" s="28"/>
      <c r="F185" s="5"/>
      <c r="G185" s="316" t="s">
        <v>71</v>
      </c>
      <c r="H185" s="2"/>
      <c r="I185" s="358"/>
      <c r="J185" s="387"/>
    </row>
    <row r="186" spans="1:11" ht="7.5" customHeight="1" x14ac:dyDescent="0.25">
      <c r="A186" s="8"/>
      <c r="B186" s="5"/>
      <c r="C186" s="5"/>
      <c r="D186" s="5"/>
      <c r="E186" s="28"/>
      <c r="F186" s="5"/>
      <c r="G186" s="5"/>
      <c r="H186" s="5"/>
      <c r="I186" s="5"/>
      <c r="J186" s="9"/>
    </row>
    <row r="187" spans="1:11" x14ac:dyDescent="0.25">
      <c r="A187" s="10"/>
      <c r="B187" s="5" t="s">
        <v>148</v>
      </c>
      <c r="C187" s="315"/>
      <c r="D187" s="5"/>
      <c r="E187" s="28"/>
      <c r="F187" s="5"/>
      <c r="G187" s="5"/>
      <c r="H187" s="5"/>
      <c r="I187" s="316"/>
      <c r="J187" s="321"/>
    </row>
    <row r="188" spans="1:11" x14ac:dyDescent="0.25">
      <c r="A188" s="8"/>
      <c r="B188" s="5"/>
      <c r="C188" s="5"/>
      <c r="D188" s="5"/>
      <c r="E188" s="28"/>
      <c r="F188" s="5"/>
      <c r="G188" s="5"/>
      <c r="H188" s="5"/>
      <c r="I188" s="5"/>
      <c r="J188" s="9"/>
    </row>
    <row r="189" spans="1:11" x14ac:dyDescent="0.25">
      <c r="A189" s="10" t="s">
        <v>149</v>
      </c>
      <c r="B189" s="5"/>
      <c r="C189" s="5"/>
      <c r="D189" s="5"/>
      <c r="E189" s="28"/>
      <c r="F189" s="29" t="s">
        <v>150</v>
      </c>
      <c r="G189" s="5"/>
      <c r="H189" s="5"/>
      <c r="I189" s="5"/>
      <c r="J189" s="9"/>
    </row>
    <row r="190" spans="1:11" x14ac:dyDescent="0.25">
      <c r="A190" s="8"/>
      <c r="B190" s="5"/>
      <c r="C190" s="5"/>
      <c r="D190" s="5"/>
      <c r="E190" s="28"/>
      <c r="F190" s="5"/>
      <c r="G190" s="5"/>
      <c r="H190" s="5"/>
      <c r="I190" s="5"/>
      <c r="J190" s="9"/>
    </row>
    <row r="191" spans="1:11" x14ac:dyDescent="0.25">
      <c r="A191" s="10"/>
      <c r="B191" s="316" t="s">
        <v>70</v>
      </c>
      <c r="C191" s="315"/>
      <c r="D191" s="5"/>
      <c r="E191" s="28"/>
      <c r="F191" s="5"/>
      <c r="G191" s="316" t="s">
        <v>151</v>
      </c>
      <c r="H191" s="2"/>
      <c r="I191" s="5"/>
      <c r="J191" s="9"/>
    </row>
    <row r="192" spans="1:11" ht="7.5" customHeight="1" x14ac:dyDescent="0.25">
      <c r="A192" s="8"/>
      <c r="B192" s="5"/>
      <c r="C192" s="5"/>
      <c r="D192" s="5"/>
      <c r="E192" s="28"/>
      <c r="F192" s="5"/>
      <c r="G192" s="5"/>
      <c r="H192" s="5"/>
      <c r="I192" s="5"/>
      <c r="J192" s="9"/>
    </row>
    <row r="193" spans="1:10" x14ac:dyDescent="0.25">
      <c r="A193" s="10"/>
      <c r="B193" s="316" t="s">
        <v>71</v>
      </c>
      <c r="C193" s="315"/>
      <c r="D193" s="5"/>
      <c r="E193" s="28"/>
      <c r="F193" s="5"/>
      <c r="G193" s="316" t="s">
        <v>152</v>
      </c>
      <c r="H193" s="2"/>
      <c r="I193" s="358"/>
      <c r="J193" s="387"/>
    </row>
    <row r="194" spans="1:10" ht="7.5" customHeight="1" x14ac:dyDescent="0.25">
      <c r="A194" s="8"/>
      <c r="B194" s="5"/>
      <c r="C194" s="5"/>
      <c r="D194" s="5"/>
      <c r="E194" s="28"/>
      <c r="F194" s="5"/>
      <c r="G194" s="5"/>
      <c r="H194" s="5"/>
      <c r="I194" s="5"/>
      <c r="J194" s="9"/>
    </row>
    <row r="195" spans="1:10" x14ac:dyDescent="0.25">
      <c r="A195" s="8"/>
      <c r="B195" s="316" t="s">
        <v>122</v>
      </c>
      <c r="C195" s="315"/>
      <c r="D195" s="5"/>
      <c r="E195" s="28"/>
      <c r="F195" s="5"/>
      <c r="G195" s="316" t="s">
        <v>153</v>
      </c>
      <c r="H195" s="2"/>
      <c r="I195" s="5"/>
      <c r="J195" s="9"/>
    </row>
    <row r="196" spans="1:10" ht="7.5" customHeight="1" x14ac:dyDescent="0.25">
      <c r="A196" s="8"/>
      <c r="B196" s="5"/>
      <c r="C196" s="5"/>
      <c r="D196" s="5"/>
      <c r="E196" s="28"/>
      <c r="F196" s="5"/>
      <c r="G196" s="5"/>
      <c r="H196" s="5"/>
      <c r="I196" s="5"/>
      <c r="J196" s="9"/>
    </row>
    <row r="197" spans="1:10" x14ac:dyDescent="0.25">
      <c r="A197" s="8"/>
      <c r="B197" s="5"/>
      <c r="C197" s="5"/>
      <c r="D197" s="5"/>
      <c r="E197" s="28"/>
      <c r="F197" s="5"/>
      <c r="G197" s="316" t="s">
        <v>154</v>
      </c>
      <c r="H197" s="2"/>
      <c r="I197" s="5"/>
      <c r="J197" s="9"/>
    </row>
    <row r="198" spans="1:10" x14ac:dyDescent="0.25">
      <c r="A198" s="8"/>
      <c r="B198" s="5"/>
      <c r="C198" s="5"/>
      <c r="D198" s="5"/>
      <c r="E198" s="28"/>
      <c r="F198" s="5"/>
      <c r="G198" s="5"/>
      <c r="H198" s="5"/>
      <c r="I198" s="5"/>
      <c r="J198" s="9"/>
    </row>
    <row r="199" spans="1:10" x14ac:dyDescent="0.25">
      <c r="A199" s="10" t="s">
        <v>155</v>
      </c>
      <c r="B199" s="5"/>
      <c r="C199" s="5"/>
      <c r="D199" s="5"/>
      <c r="E199" s="28"/>
      <c r="F199" s="29" t="s">
        <v>156</v>
      </c>
      <c r="G199" s="5"/>
      <c r="H199" s="5"/>
      <c r="I199" s="5"/>
      <c r="J199" s="9"/>
    </row>
    <row r="200" spans="1:10" x14ac:dyDescent="0.25">
      <c r="A200" s="10"/>
      <c r="B200" s="5"/>
      <c r="C200" s="5"/>
      <c r="D200" s="5"/>
      <c r="E200" s="28"/>
      <c r="F200" s="10"/>
      <c r="G200" s="5"/>
      <c r="H200" s="5"/>
      <c r="I200" s="5"/>
      <c r="J200" s="9"/>
    </row>
    <row r="201" spans="1:10" x14ac:dyDescent="0.25">
      <c r="A201" s="10"/>
      <c r="B201" s="316" t="s">
        <v>70</v>
      </c>
      <c r="C201" s="315"/>
      <c r="D201" s="5"/>
      <c r="E201" s="28"/>
      <c r="F201" s="43" t="s">
        <v>157</v>
      </c>
      <c r="G201" s="43" t="s">
        <v>158</v>
      </c>
      <c r="H201" s="336" t="s">
        <v>159</v>
      </c>
      <c r="I201" s="336"/>
      <c r="J201" s="11"/>
    </row>
    <row r="202" spans="1:10" ht="7.5" customHeight="1" x14ac:dyDescent="0.25">
      <c r="A202" s="8"/>
      <c r="B202" s="5"/>
      <c r="C202" s="5"/>
      <c r="D202" s="5"/>
      <c r="E202" s="28"/>
      <c r="F202" s="44"/>
      <c r="G202" s="44"/>
      <c r="H202" s="45"/>
      <c r="I202" s="13"/>
      <c r="J202" s="9"/>
    </row>
    <row r="203" spans="1:10" ht="15" customHeight="1" x14ac:dyDescent="0.25">
      <c r="A203" s="10"/>
      <c r="B203" s="316" t="s">
        <v>71</v>
      </c>
      <c r="C203" s="315"/>
      <c r="D203" s="5"/>
      <c r="E203" s="28"/>
      <c r="F203" s="43" t="s">
        <v>160</v>
      </c>
      <c r="G203" s="43" t="s">
        <v>161</v>
      </c>
      <c r="H203" s="356" t="s">
        <v>162</v>
      </c>
      <c r="I203" s="356"/>
      <c r="J203" s="11"/>
    </row>
    <row r="204" spans="1:10" ht="7.5" customHeight="1" x14ac:dyDescent="0.25">
      <c r="A204" s="8"/>
      <c r="B204" s="5"/>
      <c r="C204" s="5"/>
      <c r="D204" s="5"/>
      <c r="E204" s="28"/>
      <c r="F204" s="44"/>
      <c r="G204" s="44"/>
      <c r="H204" s="45"/>
      <c r="I204" s="13"/>
      <c r="J204" s="9"/>
    </row>
    <row r="205" spans="1:10" x14ac:dyDescent="0.25">
      <c r="A205" s="8"/>
      <c r="B205" s="316" t="s">
        <v>122</v>
      </c>
      <c r="C205" s="315"/>
      <c r="D205" s="5"/>
      <c r="E205" s="28"/>
      <c r="F205" s="43" t="s">
        <v>163</v>
      </c>
      <c r="G205" s="43" t="s">
        <v>164</v>
      </c>
      <c r="H205" s="336" t="s">
        <v>165</v>
      </c>
      <c r="I205" s="336"/>
      <c r="J205" s="11"/>
    </row>
    <row r="206" spans="1:10" ht="7.5" customHeight="1" x14ac:dyDescent="0.25">
      <c r="A206" s="8"/>
      <c r="B206" s="5"/>
      <c r="C206" s="5"/>
      <c r="D206" s="5"/>
      <c r="E206" s="28"/>
      <c r="F206" s="44"/>
      <c r="G206" s="44"/>
      <c r="H206" s="45"/>
      <c r="I206" s="13"/>
      <c r="J206" s="9"/>
    </row>
    <row r="207" spans="1:10" x14ac:dyDescent="0.25">
      <c r="A207" s="8"/>
      <c r="B207" s="5"/>
      <c r="C207" s="5"/>
      <c r="D207" s="5"/>
      <c r="E207" s="28"/>
      <c r="F207" s="43" t="s">
        <v>166</v>
      </c>
      <c r="G207" s="43" t="s">
        <v>167</v>
      </c>
      <c r="H207" s="336" t="s">
        <v>168</v>
      </c>
      <c r="I207" s="336"/>
      <c r="J207" s="11"/>
    </row>
    <row r="208" spans="1:10" x14ac:dyDescent="0.25">
      <c r="A208" s="10" t="s">
        <v>169</v>
      </c>
      <c r="B208" s="5"/>
      <c r="C208" s="5"/>
      <c r="D208" s="5"/>
      <c r="E208" s="28"/>
      <c r="F208" s="5"/>
      <c r="G208" s="5"/>
      <c r="H208" s="5"/>
      <c r="I208" s="5"/>
      <c r="J208" s="9"/>
    </row>
    <row r="209" spans="1:10" x14ac:dyDescent="0.25">
      <c r="A209" s="8"/>
      <c r="B209" s="5"/>
      <c r="C209" s="5"/>
      <c r="D209" s="5"/>
      <c r="E209" s="28"/>
      <c r="F209" s="5"/>
      <c r="G209" s="5"/>
      <c r="H209" s="5"/>
      <c r="I209" s="5"/>
      <c r="J209" s="9"/>
    </row>
    <row r="210" spans="1:10" x14ac:dyDescent="0.25">
      <c r="A210" s="8"/>
      <c r="B210" s="316" t="s">
        <v>70</v>
      </c>
      <c r="C210" s="2"/>
      <c r="D210" s="5"/>
      <c r="E210" s="28"/>
      <c r="F210" s="5"/>
      <c r="G210" s="5"/>
      <c r="H210" s="5"/>
      <c r="I210" s="5"/>
      <c r="J210" s="9"/>
    </row>
    <row r="211" spans="1:10" ht="7.5" customHeight="1" x14ac:dyDescent="0.25">
      <c r="A211" s="8"/>
      <c r="B211" s="5"/>
      <c r="C211" s="5"/>
      <c r="D211" s="5"/>
      <c r="E211" s="28"/>
      <c r="F211" s="44"/>
      <c r="G211" s="44"/>
      <c r="H211" s="45"/>
      <c r="I211" s="13"/>
      <c r="J211" s="9"/>
    </row>
    <row r="212" spans="1:10" x14ac:dyDescent="0.25">
      <c r="A212" s="8"/>
      <c r="B212" s="316" t="s">
        <v>71</v>
      </c>
      <c r="C212" s="2"/>
      <c r="D212" s="5"/>
      <c r="E212" s="28"/>
      <c r="F212" s="5"/>
      <c r="G212" s="5"/>
      <c r="H212" s="5"/>
      <c r="I212" s="5"/>
      <c r="J212" s="9"/>
    </row>
    <row r="213" spans="1:10" x14ac:dyDescent="0.25">
      <c r="A213" s="8"/>
      <c r="B213" s="5"/>
      <c r="C213" s="5"/>
      <c r="D213" s="5"/>
      <c r="E213" s="5"/>
      <c r="F213" s="5"/>
      <c r="G213" s="5"/>
      <c r="H213" s="5"/>
      <c r="I213" s="5"/>
      <c r="J213" s="9"/>
    </row>
    <row r="214" spans="1:10" s="3" customFormat="1" ht="18.75" x14ac:dyDescent="0.25">
      <c r="A214" s="366" t="s">
        <v>170</v>
      </c>
      <c r="B214" s="367"/>
      <c r="C214" s="367"/>
      <c r="D214" s="367"/>
      <c r="E214" s="367"/>
      <c r="F214" s="367"/>
      <c r="G214" s="367"/>
      <c r="H214" s="367"/>
      <c r="I214" s="367"/>
      <c r="J214" s="368"/>
    </row>
    <row r="215" spans="1:10" x14ac:dyDescent="0.25">
      <c r="A215" s="8"/>
      <c r="B215" s="5"/>
      <c r="C215" s="5"/>
      <c r="D215" s="5"/>
      <c r="E215" s="5"/>
      <c r="F215" s="5"/>
      <c r="G215" s="5"/>
      <c r="H215" s="5"/>
      <c r="I215" s="5"/>
      <c r="J215" s="9"/>
    </row>
    <row r="216" spans="1:10" x14ac:dyDescent="0.25">
      <c r="A216" s="41" t="s">
        <v>171</v>
      </c>
      <c r="B216" s="5"/>
      <c r="C216" s="5"/>
      <c r="D216" s="5"/>
      <c r="E216" s="5"/>
      <c r="F216" s="5"/>
      <c r="G216" s="5"/>
      <c r="H216" s="5"/>
      <c r="I216" s="339" t="s">
        <v>2</v>
      </c>
      <c r="J216" s="340"/>
    </row>
    <row r="217" spans="1:10" x14ac:dyDescent="0.25">
      <c r="A217" s="8"/>
      <c r="B217" s="5"/>
      <c r="C217" s="5"/>
      <c r="D217" s="5"/>
      <c r="E217" s="5"/>
      <c r="F217" s="5"/>
      <c r="G217" s="5"/>
      <c r="H217" s="5"/>
      <c r="I217" s="341"/>
      <c r="J217" s="342"/>
    </row>
    <row r="218" spans="1:10" x14ac:dyDescent="0.25">
      <c r="A218" s="10" t="s">
        <v>172</v>
      </c>
      <c r="B218" s="5"/>
      <c r="C218" s="5"/>
      <c r="D218" s="5"/>
      <c r="E218" s="5"/>
      <c r="F218" s="5"/>
      <c r="G218" s="5"/>
      <c r="H218" s="44"/>
      <c r="I218" s="337" t="s">
        <v>173</v>
      </c>
      <c r="J218" s="338"/>
    </row>
    <row r="219" spans="1:10" x14ac:dyDescent="0.25">
      <c r="A219" s="10"/>
      <c r="B219" s="5"/>
      <c r="C219" s="5"/>
      <c r="D219" s="5"/>
      <c r="E219" s="5"/>
      <c r="F219" s="5"/>
      <c r="G219" s="5"/>
      <c r="H219" s="44"/>
      <c r="I219" s="337"/>
      <c r="J219" s="338"/>
    </row>
    <row r="220" spans="1:10" ht="25.5" x14ac:dyDescent="0.25">
      <c r="A220" s="10"/>
      <c r="B220" s="5"/>
      <c r="C220" s="5"/>
      <c r="D220" s="5"/>
      <c r="E220" s="5"/>
      <c r="F220" s="5"/>
      <c r="G220" s="5"/>
      <c r="H220" s="48" t="s">
        <v>174</v>
      </c>
      <c r="I220" s="46" t="s">
        <v>70</v>
      </c>
      <c r="J220" s="47" t="s">
        <v>71</v>
      </c>
    </row>
    <row r="221" spans="1:10" x14ac:dyDescent="0.25">
      <c r="A221" s="10" t="s">
        <v>175</v>
      </c>
      <c r="B221" s="5"/>
      <c r="C221" s="5"/>
      <c r="D221" s="5"/>
      <c r="E221" s="5"/>
      <c r="F221" s="5"/>
      <c r="G221" s="5"/>
      <c r="H221" s="49"/>
      <c r="I221" s="2"/>
      <c r="J221" s="11"/>
    </row>
    <row r="222" spans="1:10" x14ac:dyDescent="0.25">
      <c r="A222" s="10" t="s">
        <v>176</v>
      </c>
      <c r="B222" s="5"/>
      <c r="C222" s="5"/>
      <c r="D222" s="5"/>
      <c r="E222" s="5"/>
      <c r="F222" s="5"/>
      <c r="G222" s="5"/>
      <c r="H222" s="49"/>
      <c r="I222" s="2"/>
      <c r="J222" s="11"/>
    </row>
    <row r="223" spans="1:10" x14ac:dyDescent="0.25">
      <c r="A223" s="10" t="s">
        <v>177</v>
      </c>
      <c r="B223" s="5"/>
      <c r="C223" s="5"/>
      <c r="D223" s="5"/>
      <c r="E223" s="5"/>
      <c r="F223" s="5"/>
      <c r="G223" s="5"/>
      <c r="H223" s="49"/>
      <c r="I223" s="2"/>
      <c r="J223" s="11"/>
    </row>
    <row r="224" spans="1:10" x14ac:dyDescent="0.25">
      <c r="A224" s="10" t="s">
        <v>178</v>
      </c>
      <c r="B224" s="5"/>
      <c r="C224" s="5"/>
      <c r="D224" s="5"/>
      <c r="E224" s="5"/>
      <c r="F224" s="5"/>
      <c r="G224" s="5"/>
      <c r="H224" s="49"/>
      <c r="I224" s="2"/>
      <c r="J224" s="11"/>
    </row>
    <row r="225" spans="1:11" x14ac:dyDescent="0.25">
      <c r="A225" s="10" t="s">
        <v>179</v>
      </c>
      <c r="B225" s="5"/>
      <c r="C225" s="5"/>
      <c r="D225" s="5"/>
      <c r="E225" s="5"/>
      <c r="F225" s="5"/>
      <c r="G225" s="5"/>
      <c r="H225" s="49"/>
      <c r="I225" s="2"/>
      <c r="J225" s="11"/>
    </row>
    <row r="226" spans="1:11" x14ac:dyDescent="0.25">
      <c r="A226" s="10" t="s">
        <v>180</v>
      </c>
      <c r="B226" s="5"/>
      <c r="C226" s="5"/>
      <c r="D226" s="5"/>
      <c r="E226" s="5"/>
      <c r="F226" s="5"/>
      <c r="G226" s="5"/>
      <c r="H226" s="49"/>
      <c r="I226" s="2"/>
      <c r="J226" s="11"/>
    </row>
    <row r="227" spans="1:11" x14ac:dyDescent="0.25">
      <c r="A227" s="10"/>
      <c r="B227" s="5"/>
      <c r="C227" s="5"/>
      <c r="D227" s="5"/>
      <c r="E227" s="5"/>
      <c r="F227" s="5"/>
      <c r="G227" s="5"/>
      <c r="H227" s="49"/>
      <c r="I227" s="2"/>
      <c r="J227" s="11"/>
    </row>
    <row r="228" spans="1:11" x14ac:dyDescent="0.25">
      <c r="A228" s="8"/>
      <c r="B228" s="5"/>
      <c r="C228" s="5"/>
      <c r="D228" s="5"/>
      <c r="E228" s="5"/>
      <c r="F228" s="5"/>
      <c r="G228" s="5"/>
      <c r="H228" s="5"/>
      <c r="I228" s="5"/>
      <c r="J228" s="9"/>
    </row>
    <row r="229" spans="1:11" s="3" customFormat="1" ht="18.75" x14ac:dyDescent="0.25">
      <c r="A229" s="366" t="s">
        <v>181</v>
      </c>
      <c r="B229" s="367"/>
      <c r="C229" s="367"/>
      <c r="D229" s="367"/>
      <c r="E229" s="367"/>
      <c r="F229" s="367"/>
      <c r="G229" s="367"/>
      <c r="H229" s="367"/>
      <c r="I229" s="367"/>
      <c r="J229" s="368"/>
    </row>
    <row r="230" spans="1:11" ht="7.5" customHeight="1" x14ac:dyDescent="0.25">
      <c r="A230" s="8"/>
      <c r="B230" s="5"/>
      <c r="C230" s="5"/>
      <c r="D230" s="5"/>
      <c r="E230" s="5"/>
      <c r="F230" s="5"/>
      <c r="G230" s="5"/>
      <c r="H230" s="5"/>
      <c r="I230" s="5"/>
      <c r="J230" s="9"/>
    </row>
    <row r="231" spans="1:11" s="15" customFormat="1" x14ac:dyDescent="0.25">
      <c r="A231" s="16"/>
      <c r="B231" s="21"/>
      <c r="C231" s="14"/>
      <c r="D231" s="21" t="s">
        <v>182</v>
      </c>
      <c r="E231" s="14"/>
      <c r="F231" s="14"/>
      <c r="G231" s="14"/>
      <c r="H231" s="14"/>
      <c r="I231" s="14"/>
      <c r="J231" s="17"/>
      <c r="K231" s="21"/>
    </row>
    <row r="232" spans="1:11" s="15" customFormat="1" x14ac:dyDescent="0.25">
      <c r="A232" s="16"/>
      <c r="B232" s="14"/>
      <c r="C232" s="14"/>
      <c r="D232" s="14"/>
      <c r="E232" s="14"/>
      <c r="F232" s="14"/>
      <c r="G232" s="14"/>
      <c r="H232" s="14"/>
      <c r="I232" s="14"/>
      <c r="J232" s="17"/>
    </row>
    <row r="233" spans="1:11" s="15" customFormat="1" x14ac:dyDescent="0.25">
      <c r="A233" s="16"/>
      <c r="B233" s="14"/>
      <c r="C233" s="14"/>
      <c r="D233" s="14"/>
      <c r="E233" s="14"/>
      <c r="F233" s="14"/>
      <c r="G233" s="14"/>
      <c r="H233" s="14"/>
      <c r="I233" s="14"/>
      <c r="J233" s="17"/>
    </row>
    <row r="234" spans="1:11" s="15" customFormat="1" x14ac:dyDescent="0.25">
      <c r="A234" s="16"/>
      <c r="B234" s="14"/>
      <c r="C234" s="14"/>
      <c r="D234" s="14"/>
      <c r="E234" s="14"/>
      <c r="F234" s="14"/>
      <c r="G234" s="14"/>
      <c r="H234" s="14"/>
      <c r="I234" s="14"/>
      <c r="J234" s="17"/>
    </row>
    <row r="235" spans="1:11" s="15" customFormat="1" x14ac:dyDescent="0.25">
      <c r="A235" s="16"/>
      <c r="B235" s="22"/>
      <c r="C235" s="14"/>
      <c r="D235" s="21" t="s">
        <v>183</v>
      </c>
      <c r="E235" s="14"/>
      <c r="F235" s="14"/>
      <c r="G235" s="14"/>
      <c r="H235" s="14"/>
      <c r="I235" s="14"/>
      <c r="J235" s="17"/>
    </row>
    <row r="236" spans="1:11" s="15" customFormat="1" x14ac:dyDescent="0.25">
      <c r="A236" s="16"/>
      <c r="B236" s="14"/>
      <c r="C236" s="14"/>
      <c r="D236" s="25" t="s">
        <v>184</v>
      </c>
      <c r="E236" s="14"/>
      <c r="F236" s="14"/>
      <c r="G236" s="14"/>
      <c r="H236" s="14"/>
      <c r="I236" s="14"/>
      <c r="J236" s="17"/>
    </row>
    <row r="237" spans="1:11" s="15" customFormat="1" x14ac:dyDescent="0.25">
      <c r="A237" s="16"/>
      <c r="B237" s="14"/>
      <c r="C237" s="14"/>
      <c r="D237" s="26" t="s">
        <v>185</v>
      </c>
      <c r="E237" s="14"/>
      <c r="F237" s="14"/>
      <c r="G237" s="14"/>
      <c r="H237" s="14"/>
      <c r="I237" s="14"/>
      <c r="J237" s="17"/>
    </row>
    <row r="238" spans="1:11" s="15" customFormat="1" x14ac:dyDescent="0.25">
      <c r="A238" s="16"/>
      <c r="B238" s="14"/>
      <c r="C238" s="14"/>
      <c r="D238" s="26" t="s">
        <v>186</v>
      </c>
      <c r="E238" s="26"/>
      <c r="F238" s="25"/>
      <c r="G238" s="14"/>
      <c r="H238" s="27"/>
      <c r="I238" s="14"/>
      <c r="J238" s="24"/>
    </row>
    <row r="239" spans="1:11" s="15" customFormat="1" x14ac:dyDescent="0.25">
      <c r="A239" s="16"/>
      <c r="B239" s="14"/>
      <c r="C239" s="14"/>
      <c r="D239" s="26"/>
      <c r="E239" s="26"/>
      <c r="F239" s="25"/>
      <c r="G239" s="14"/>
      <c r="H239" s="27"/>
      <c r="I239" s="14"/>
      <c r="J239" s="24"/>
    </row>
    <row r="240" spans="1:11" s="15" customFormat="1" ht="15.75" thickBot="1" x14ac:dyDescent="0.3">
      <c r="A240" s="18"/>
      <c r="B240" s="19"/>
      <c r="C240" s="19"/>
      <c r="D240" s="19"/>
      <c r="E240" s="19"/>
      <c r="F240" s="19"/>
      <c r="G240" s="19"/>
      <c r="H240" s="19"/>
      <c r="I240" s="19"/>
      <c r="J240" s="20"/>
    </row>
    <row r="241" spans="1:12" x14ac:dyDescent="0.25">
      <c r="A241" s="343" t="s">
        <v>187</v>
      </c>
      <c r="B241" s="344"/>
      <c r="C241" s="344"/>
      <c r="D241" s="344"/>
      <c r="E241" s="344"/>
      <c r="F241" s="344"/>
      <c r="G241" s="344"/>
      <c r="H241" s="344"/>
      <c r="I241" s="344"/>
      <c r="J241" s="345"/>
    </row>
    <row r="242" spans="1:12" x14ac:dyDescent="0.25">
      <c r="A242" s="343"/>
      <c r="B242" s="344"/>
      <c r="C242" s="344"/>
      <c r="D242" s="344"/>
      <c r="E242" s="344"/>
      <c r="F242" s="344"/>
      <c r="G242" s="344"/>
      <c r="H242" s="344"/>
      <c r="I242" s="344"/>
      <c r="J242" s="345"/>
    </row>
    <row r="243" spans="1:12" s="15" customFormat="1" x14ac:dyDescent="0.25">
      <c r="A243" s="16"/>
      <c r="B243" s="14"/>
      <c r="C243" s="14"/>
      <c r="D243" s="14"/>
      <c r="E243" s="14"/>
      <c r="F243" s="14"/>
      <c r="G243" s="14"/>
      <c r="H243" s="14"/>
      <c r="I243" s="14"/>
      <c r="J243" s="17"/>
    </row>
    <row r="244" spans="1:12" s="3" customFormat="1" ht="18.75" x14ac:dyDescent="0.25">
      <c r="A244" s="366" t="s">
        <v>188</v>
      </c>
      <c r="B244" s="367"/>
      <c r="C244" s="367"/>
      <c r="D244" s="367"/>
      <c r="E244" s="367"/>
      <c r="F244" s="367"/>
      <c r="G244" s="367"/>
      <c r="H244" s="367"/>
      <c r="I244" s="367"/>
      <c r="J244" s="368"/>
    </row>
    <row r="245" spans="1:12" x14ac:dyDescent="0.25">
      <c r="A245" s="8"/>
      <c r="B245" s="5"/>
      <c r="C245" s="5"/>
      <c r="D245" s="5"/>
      <c r="E245" s="5"/>
      <c r="F245" s="5"/>
      <c r="G245" s="5"/>
      <c r="H245" s="5"/>
      <c r="I245" s="5"/>
      <c r="J245" s="9"/>
    </row>
    <row r="246" spans="1:12" x14ac:dyDescent="0.25">
      <c r="A246" s="8" t="s">
        <v>189</v>
      </c>
      <c r="B246" s="5"/>
      <c r="C246" s="5"/>
      <c r="D246" s="5"/>
      <c r="E246" s="5"/>
      <c r="F246" s="5"/>
      <c r="G246" s="5"/>
      <c r="H246" s="5"/>
      <c r="I246" s="5"/>
      <c r="J246" s="9"/>
    </row>
    <row r="247" spans="1:12" x14ac:dyDescent="0.25">
      <c r="A247" s="8" t="s">
        <v>190</v>
      </c>
      <c r="B247" s="5"/>
      <c r="C247" s="5"/>
      <c r="D247" s="5"/>
      <c r="E247" s="5"/>
      <c r="F247" s="5"/>
      <c r="G247" s="5"/>
      <c r="H247" s="5"/>
      <c r="I247" s="5"/>
      <c r="J247" s="9"/>
    </row>
    <row r="248" spans="1:12" x14ac:dyDescent="0.25">
      <c r="A248" s="8"/>
      <c r="B248" s="5"/>
      <c r="C248" s="5"/>
      <c r="D248" s="5"/>
      <c r="E248" s="5"/>
      <c r="F248" s="5"/>
      <c r="G248" s="5"/>
      <c r="H248" s="5"/>
      <c r="I248" s="5"/>
      <c r="J248" s="9"/>
    </row>
    <row r="249" spans="1:12" x14ac:dyDescent="0.25">
      <c r="A249" s="376" t="s">
        <v>191</v>
      </c>
      <c r="B249" s="375"/>
      <c r="C249" s="402" t="s">
        <v>192</v>
      </c>
      <c r="D249" s="402"/>
      <c r="E249" s="402"/>
      <c r="F249" s="362" t="s">
        <v>193</v>
      </c>
      <c r="G249" s="375"/>
      <c r="H249" s="5" t="s">
        <v>194</v>
      </c>
      <c r="I249" s="400"/>
      <c r="J249" s="401"/>
    </row>
    <row r="250" spans="1:12" ht="7.5" customHeight="1" x14ac:dyDescent="0.25">
      <c r="A250" s="8"/>
      <c r="B250" s="5"/>
      <c r="C250" s="5"/>
      <c r="D250" s="5"/>
      <c r="E250" s="28"/>
      <c r="F250" s="5"/>
      <c r="G250" s="5"/>
      <c r="H250" s="5"/>
      <c r="I250" s="5"/>
      <c r="J250" s="9"/>
    </row>
    <row r="251" spans="1:12" x14ac:dyDescent="0.25">
      <c r="A251" s="376" t="s">
        <v>195</v>
      </c>
      <c r="B251" s="375"/>
      <c r="C251" s="393" t="s">
        <v>196</v>
      </c>
      <c r="D251" s="394"/>
      <c r="E251" s="395"/>
      <c r="F251" s="5"/>
      <c r="G251" s="5"/>
      <c r="H251" s="5"/>
      <c r="I251" s="5"/>
      <c r="J251" s="9"/>
    </row>
    <row r="252" spans="1:12" ht="7.5" customHeight="1" x14ac:dyDescent="0.25">
      <c r="A252" s="8"/>
      <c r="B252" s="5"/>
      <c r="C252" s="5"/>
      <c r="D252" s="5"/>
      <c r="E252" s="28"/>
      <c r="F252" s="5"/>
      <c r="G252" s="5"/>
      <c r="H252" s="5"/>
      <c r="I252" s="5"/>
      <c r="J252" s="9"/>
    </row>
    <row r="253" spans="1:12" x14ac:dyDescent="0.25">
      <c r="A253" s="376" t="s">
        <v>197</v>
      </c>
      <c r="B253" s="375"/>
      <c r="C253" s="393" t="s">
        <v>198</v>
      </c>
      <c r="D253" s="394"/>
      <c r="E253" s="395"/>
      <c r="F253" s="5"/>
      <c r="G253" s="5"/>
      <c r="H253" s="5"/>
      <c r="I253" s="5"/>
      <c r="J253" s="9"/>
    </row>
    <row r="254" spans="1:12" x14ac:dyDescent="0.25">
      <c r="A254" s="53"/>
      <c r="B254" s="54"/>
      <c r="C254" s="54"/>
      <c r="D254" s="54"/>
      <c r="E254" s="54"/>
      <c r="F254" s="54"/>
      <c r="G254" s="54"/>
      <c r="H254" s="54"/>
      <c r="I254" s="54"/>
      <c r="J254" s="55"/>
    </row>
    <row r="255" spans="1:12" x14ac:dyDescent="0.25">
      <c r="A255" s="8"/>
      <c r="B255" s="5"/>
      <c r="C255" s="5"/>
      <c r="D255" s="5"/>
      <c r="E255" s="5"/>
      <c r="F255" s="5"/>
      <c r="G255" s="5"/>
      <c r="H255" s="5"/>
      <c r="I255" s="5"/>
      <c r="J255" s="9"/>
    </row>
    <row r="256" spans="1:12" x14ac:dyDescent="0.25">
      <c r="A256" s="8"/>
      <c r="B256" s="21" t="s">
        <v>199</v>
      </c>
      <c r="C256" s="21"/>
      <c r="D256" s="21"/>
      <c r="E256" s="21"/>
      <c r="F256" s="21"/>
      <c r="G256" s="21"/>
      <c r="H256" s="21"/>
      <c r="I256" s="5"/>
      <c r="J256" s="9"/>
      <c r="L256" s="1" t="s">
        <v>200</v>
      </c>
    </row>
    <row r="257" spans="1:10" x14ac:dyDescent="0.25">
      <c r="A257" s="8"/>
      <c r="B257" s="14"/>
      <c r="C257" s="14"/>
      <c r="D257" s="14"/>
      <c r="E257" s="14"/>
      <c r="F257" s="14"/>
      <c r="G257" s="14"/>
      <c r="H257" s="14"/>
      <c r="I257" s="5"/>
      <c r="J257" s="9"/>
    </row>
    <row r="258" spans="1:10" x14ac:dyDescent="0.25">
      <c r="A258" s="8"/>
      <c r="B258" s="14"/>
      <c r="C258" s="14"/>
      <c r="D258" s="14"/>
      <c r="E258" s="14"/>
      <c r="F258" s="14"/>
      <c r="G258" s="14"/>
      <c r="H258" s="14"/>
      <c r="I258" s="5"/>
      <c r="J258" s="9"/>
    </row>
    <row r="259" spans="1:10" x14ac:dyDescent="0.25">
      <c r="A259" s="8"/>
      <c r="B259" s="14"/>
      <c r="C259" s="14"/>
      <c r="D259" s="14"/>
      <c r="E259" s="14"/>
      <c r="F259" s="14"/>
      <c r="G259" s="14"/>
      <c r="H259" s="14"/>
      <c r="I259" s="5"/>
      <c r="J259" s="9"/>
    </row>
    <row r="260" spans="1:10" x14ac:dyDescent="0.25">
      <c r="A260" s="8"/>
      <c r="B260" s="21" t="s">
        <v>201</v>
      </c>
      <c r="C260" s="14"/>
      <c r="D260" s="14"/>
      <c r="E260" s="14"/>
      <c r="F260" s="21" t="s">
        <v>183</v>
      </c>
      <c r="G260" s="23"/>
      <c r="H260" s="27"/>
      <c r="I260" s="5"/>
      <c r="J260" s="9"/>
    </row>
    <row r="261" spans="1:10" x14ac:dyDescent="0.25">
      <c r="A261" s="8"/>
      <c r="B261" s="25" t="s">
        <v>202</v>
      </c>
      <c r="C261" s="14"/>
      <c r="D261" s="14"/>
      <c r="E261" s="14"/>
      <c r="F261" s="25" t="s">
        <v>203</v>
      </c>
      <c r="G261" s="14"/>
      <c r="H261" s="27"/>
      <c r="I261" s="5"/>
      <c r="J261" s="9"/>
    </row>
    <row r="262" spans="1:10" x14ac:dyDescent="0.25">
      <c r="A262" s="8"/>
      <c r="B262" s="26" t="s">
        <v>204</v>
      </c>
      <c r="C262" s="14"/>
      <c r="D262" s="14"/>
      <c r="E262" s="14"/>
      <c r="F262" s="26" t="s">
        <v>185</v>
      </c>
      <c r="G262" s="14"/>
      <c r="H262" s="27"/>
      <c r="I262" s="5"/>
      <c r="J262" s="9"/>
    </row>
    <row r="263" spans="1:10" x14ac:dyDescent="0.25">
      <c r="A263" s="8"/>
      <c r="B263" s="5"/>
      <c r="C263" s="5"/>
      <c r="D263" s="5"/>
      <c r="E263" s="5"/>
      <c r="F263" s="5"/>
      <c r="G263" s="5"/>
      <c r="H263" s="5"/>
      <c r="I263" s="5"/>
      <c r="J263" s="9"/>
    </row>
    <row r="264" spans="1:10" ht="15.75" thickBot="1" x14ac:dyDescent="0.3">
      <c r="A264" s="50"/>
      <c r="B264" s="51"/>
      <c r="C264" s="51"/>
      <c r="D264" s="51"/>
      <c r="E264" s="51"/>
      <c r="F264" s="51"/>
      <c r="G264" s="51"/>
      <c r="H264" s="51"/>
      <c r="I264" s="51"/>
      <c r="J264" s="52"/>
    </row>
  </sheetData>
  <mergeCells count="145">
    <mergeCell ref="H125:J126"/>
    <mergeCell ref="B122:C122"/>
    <mergeCell ref="B123:C124"/>
    <mergeCell ref="G123:G124"/>
    <mergeCell ref="H122:J122"/>
    <mergeCell ref="H123:J124"/>
    <mergeCell ref="A123:A124"/>
    <mergeCell ref="A129:A130"/>
    <mergeCell ref="B129:C130"/>
    <mergeCell ref="A253:B253"/>
    <mergeCell ref="C253:E253"/>
    <mergeCell ref="I185:J185"/>
    <mergeCell ref="H116:J116"/>
    <mergeCell ref="H117:J118"/>
    <mergeCell ref="F249:G249"/>
    <mergeCell ref="I249:J249"/>
    <mergeCell ref="A249:B249"/>
    <mergeCell ref="C249:E249"/>
    <mergeCell ref="A251:B251"/>
    <mergeCell ref="C251:E251"/>
    <mergeCell ref="A136:J136"/>
    <mergeCell ref="A176:J176"/>
    <mergeCell ref="A214:J214"/>
    <mergeCell ref="B116:C116"/>
    <mergeCell ref="A117:A118"/>
    <mergeCell ref="B117:C118"/>
    <mergeCell ref="G117:G118"/>
    <mergeCell ref="A133:A134"/>
    <mergeCell ref="B133:C134"/>
    <mergeCell ref="G127:G128"/>
    <mergeCell ref="G133:G134"/>
    <mergeCell ref="H127:J128"/>
    <mergeCell ref="H133:J134"/>
    <mergeCell ref="A244:J244"/>
    <mergeCell ref="A229:J229"/>
    <mergeCell ref="I145:J145"/>
    <mergeCell ref="I193:J193"/>
    <mergeCell ref="D34:E34"/>
    <mergeCell ref="A64:J64"/>
    <mergeCell ref="A80:J80"/>
    <mergeCell ref="A82:J82"/>
    <mergeCell ref="A110:J110"/>
    <mergeCell ref="I74:J74"/>
    <mergeCell ref="B74:G74"/>
    <mergeCell ref="B76:C76"/>
    <mergeCell ref="D76:E76"/>
    <mergeCell ref="F76:J76"/>
    <mergeCell ref="B72:C72"/>
    <mergeCell ref="F72:J72"/>
    <mergeCell ref="D87:J87"/>
    <mergeCell ref="D89:J89"/>
    <mergeCell ref="D72:E72"/>
    <mergeCell ref="A125:A126"/>
    <mergeCell ref="B125:C126"/>
    <mergeCell ref="G125:G126"/>
    <mergeCell ref="A127:A128"/>
    <mergeCell ref="B127:C128"/>
    <mergeCell ref="A58:A62"/>
    <mergeCell ref="C39:E39"/>
    <mergeCell ref="G39:I39"/>
    <mergeCell ref="C6:E6"/>
    <mergeCell ref="I68:J68"/>
    <mergeCell ref="B68:G68"/>
    <mergeCell ref="I70:J70"/>
    <mergeCell ref="B70:D70"/>
    <mergeCell ref="F70:G70"/>
    <mergeCell ref="G58:I58"/>
    <mergeCell ref="G60:I60"/>
    <mergeCell ref="G62:I62"/>
    <mergeCell ref="H24:I24"/>
    <mergeCell ref="H26:I26"/>
    <mergeCell ref="A52:A56"/>
    <mergeCell ref="G50:I50"/>
    <mergeCell ref="H34:I34"/>
    <mergeCell ref="A46:A50"/>
    <mergeCell ref="C2:J3"/>
    <mergeCell ref="D28:E28"/>
    <mergeCell ref="D30:E30"/>
    <mergeCell ref="D32:E32"/>
    <mergeCell ref="I28:J28"/>
    <mergeCell ref="I30:J30"/>
    <mergeCell ref="I32:J32"/>
    <mergeCell ref="A12:J12"/>
    <mergeCell ref="A40:A44"/>
    <mergeCell ref="H8:J8"/>
    <mergeCell ref="A4:J4"/>
    <mergeCell ref="D10:E10"/>
    <mergeCell ref="F10:G10"/>
    <mergeCell ref="H10:J10"/>
    <mergeCell ref="C16:E16"/>
    <mergeCell ref="C18:I18"/>
    <mergeCell ref="F6:G6"/>
    <mergeCell ref="F8:G8"/>
    <mergeCell ref="H6:J6"/>
    <mergeCell ref="D8:E8"/>
    <mergeCell ref="C20:I20"/>
    <mergeCell ref="C24:D24"/>
    <mergeCell ref="C26:D26"/>
    <mergeCell ref="E24:F24"/>
    <mergeCell ref="F78:J78"/>
    <mergeCell ref="F100:G100"/>
    <mergeCell ref="C40:E40"/>
    <mergeCell ref="C42:E42"/>
    <mergeCell ref="C44:E44"/>
    <mergeCell ref="C46:E46"/>
    <mergeCell ref="C48:E48"/>
    <mergeCell ref="C50:E50"/>
    <mergeCell ref="C58:E58"/>
    <mergeCell ref="C60:E60"/>
    <mergeCell ref="C62:E62"/>
    <mergeCell ref="G40:I40"/>
    <mergeCell ref="B78:C78"/>
    <mergeCell ref="D78:E78"/>
    <mergeCell ref="C52:E52"/>
    <mergeCell ref="C54:E54"/>
    <mergeCell ref="C56:E56"/>
    <mergeCell ref="G52:I52"/>
    <mergeCell ref="G54:I54"/>
    <mergeCell ref="G56:I56"/>
    <mergeCell ref="G42:I42"/>
    <mergeCell ref="G44:I44"/>
    <mergeCell ref="G46:I46"/>
    <mergeCell ref="G48:I48"/>
    <mergeCell ref="D85:G85"/>
    <mergeCell ref="B96:C96"/>
    <mergeCell ref="B98:C98"/>
    <mergeCell ref="B100:C100"/>
    <mergeCell ref="B102:C102"/>
    <mergeCell ref="B106:C106"/>
    <mergeCell ref="B108:C108"/>
    <mergeCell ref="F96:G96"/>
    <mergeCell ref="F98:G98"/>
    <mergeCell ref="H207:I207"/>
    <mergeCell ref="I218:J219"/>
    <mergeCell ref="I216:J217"/>
    <mergeCell ref="A241:J242"/>
    <mergeCell ref="G129:G130"/>
    <mergeCell ref="H129:J130"/>
    <mergeCell ref="A131:A132"/>
    <mergeCell ref="B131:C132"/>
    <mergeCell ref="G131:G132"/>
    <mergeCell ref="H131:J132"/>
    <mergeCell ref="H201:I201"/>
    <mergeCell ref="H203:I203"/>
    <mergeCell ref="H205:I205"/>
  </mergeCells>
  <pageMargins left="0.7" right="0.7" top="0.75" bottom="0.75" header="0.3" footer="0.3"/>
  <pageSetup paperSize="9" orientation="portrait" horizontalDpi="4294967294" verticalDpi="4294967294" r:id="rId1"/>
  <ignoredErrors>
    <ignoredError sqref="G1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6"/>
  <sheetViews>
    <sheetView topLeftCell="A37" zoomScale="115" zoomScaleNormal="115" workbookViewId="0">
      <selection activeCell="B55" sqref="B55"/>
    </sheetView>
  </sheetViews>
  <sheetFormatPr baseColWidth="10" defaultColWidth="11.42578125" defaultRowHeight="15" x14ac:dyDescent="0.25"/>
  <cols>
    <col min="1" max="1" width="8.140625" customWidth="1"/>
    <col min="2" max="2" width="31.7109375" bestFit="1" customWidth="1"/>
    <col min="3" max="3" width="47.5703125" bestFit="1" customWidth="1"/>
    <col min="6" max="6" width="39.7109375" bestFit="1" customWidth="1"/>
    <col min="8" max="8" width="17.85546875" bestFit="1" customWidth="1"/>
    <col min="9" max="9" width="25.85546875" bestFit="1" customWidth="1"/>
    <col min="10" max="10" width="14" bestFit="1" customWidth="1"/>
    <col min="11" max="11" width="15" customWidth="1"/>
    <col min="12" max="12" width="26.7109375" bestFit="1" customWidth="1"/>
  </cols>
  <sheetData>
    <row r="1" spans="1:12" x14ac:dyDescent="0.25">
      <c r="A1" s="4" t="s">
        <v>37</v>
      </c>
      <c r="B1" s="4" t="s">
        <v>205</v>
      </c>
      <c r="C1" s="4" t="s">
        <v>206</v>
      </c>
      <c r="D1" s="4" t="s">
        <v>38</v>
      </c>
      <c r="E1" s="4" t="s">
        <v>205</v>
      </c>
      <c r="F1" s="4" t="s">
        <v>206</v>
      </c>
      <c r="G1" s="4" t="s">
        <v>39</v>
      </c>
      <c r="H1" s="4" t="s">
        <v>205</v>
      </c>
      <c r="I1" s="4" t="s">
        <v>206</v>
      </c>
      <c r="J1" s="4" t="s">
        <v>40</v>
      </c>
      <c r="K1" s="4" t="s">
        <v>205</v>
      </c>
      <c r="L1" s="4" t="s">
        <v>206</v>
      </c>
    </row>
    <row r="2" spans="1:12" x14ac:dyDescent="0.25">
      <c r="B2" t="s">
        <v>207</v>
      </c>
      <c r="C2" t="s">
        <v>208</v>
      </c>
      <c r="E2" t="s">
        <v>38</v>
      </c>
      <c r="F2" t="s">
        <v>209</v>
      </c>
      <c r="H2" t="s">
        <v>210</v>
      </c>
      <c r="I2" t="s">
        <v>211</v>
      </c>
      <c r="K2" t="s">
        <v>40</v>
      </c>
      <c r="L2" t="s">
        <v>212</v>
      </c>
    </row>
    <row r="3" spans="1:12" x14ac:dyDescent="0.25">
      <c r="C3" t="s">
        <v>213</v>
      </c>
      <c r="F3" t="s">
        <v>214</v>
      </c>
      <c r="I3" t="s">
        <v>215</v>
      </c>
      <c r="L3" t="s">
        <v>216</v>
      </c>
    </row>
    <row r="4" spans="1:12" x14ac:dyDescent="0.25">
      <c r="C4" t="s">
        <v>217</v>
      </c>
      <c r="F4" t="s">
        <v>218</v>
      </c>
      <c r="I4" t="s">
        <v>219</v>
      </c>
      <c r="L4" t="s">
        <v>220</v>
      </c>
    </row>
    <row r="5" spans="1:12" x14ac:dyDescent="0.25">
      <c r="C5" t="s">
        <v>221</v>
      </c>
      <c r="F5" t="s">
        <v>222</v>
      </c>
      <c r="H5" t="s">
        <v>223</v>
      </c>
      <c r="I5" t="s">
        <v>213</v>
      </c>
      <c r="L5" t="s">
        <v>224</v>
      </c>
    </row>
    <row r="6" spans="1:12" x14ac:dyDescent="0.25">
      <c r="C6" t="s">
        <v>225</v>
      </c>
      <c r="F6" t="s">
        <v>226</v>
      </c>
      <c r="I6" t="s">
        <v>227</v>
      </c>
      <c r="L6" t="s">
        <v>228</v>
      </c>
    </row>
    <row r="7" spans="1:12" x14ac:dyDescent="0.25">
      <c r="C7" t="s">
        <v>229</v>
      </c>
      <c r="F7" t="s">
        <v>230</v>
      </c>
      <c r="I7" t="s">
        <v>231</v>
      </c>
      <c r="L7" t="s">
        <v>232</v>
      </c>
    </row>
    <row r="8" spans="1:12" x14ac:dyDescent="0.25">
      <c r="C8" t="s">
        <v>227</v>
      </c>
      <c r="F8" t="s">
        <v>233</v>
      </c>
      <c r="I8" t="s">
        <v>234</v>
      </c>
      <c r="L8" t="s">
        <v>235</v>
      </c>
    </row>
    <row r="9" spans="1:12" x14ac:dyDescent="0.25">
      <c r="C9" t="s">
        <v>227</v>
      </c>
      <c r="F9" t="s">
        <v>236</v>
      </c>
      <c r="I9" t="s">
        <v>237</v>
      </c>
      <c r="L9" t="s">
        <v>238</v>
      </c>
    </row>
    <row r="10" spans="1:12" x14ac:dyDescent="0.25">
      <c r="C10" t="s">
        <v>239</v>
      </c>
      <c r="F10" t="s">
        <v>240</v>
      </c>
      <c r="I10" t="s">
        <v>241</v>
      </c>
      <c r="L10" t="s">
        <v>242</v>
      </c>
    </row>
    <row r="11" spans="1:12" x14ac:dyDescent="0.25">
      <c r="C11" t="s">
        <v>231</v>
      </c>
      <c r="F11" t="s">
        <v>243</v>
      </c>
      <c r="I11" t="s">
        <v>244</v>
      </c>
      <c r="L11" t="s">
        <v>245</v>
      </c>
    </row>
    <row r="12" spans="1:12" x14ac:dyDescent="0.25">
      <c r="C12" t="s">
        <v>246</v>
      </c>
      <c r="F12" t="s">
        <v>247</v>
      </c>
      <c r="I12" t="s">
        <v>248</v>
      </c>
      <c r="L12" t="s">
        <v>249</v>
      </c>
    </row>
    <row r="13" spans="1:12" x14ac:dyDescent="0.25">
      <c r="C13" t="s">
        <v>250</v>
      </c>
      <c r="F13" t="s">
        <v>251</v>
      </c>
      <c r="I13" t="s">
        <v>252</v>
      </c>
      <c r="L13" t="s">
        <v>253</v>
      </c>
    </row>
    <row r="14" spans="1:12" x14ac:dyDescent="0.25">
      <c r="C14" t="s">
        <v>254</v>
      </c>
      <c r="F14" t="s">
        <v>255</v>
      </c>
      <c r="I14" t="s">
        <v>256</v>
      </c>
      <c r="L14" t="s">
        <v>257</v>
      </c>
    </row>
    <row r="15" spans="1:12" x14ac:dyDescent="0.25">
      <c r="C15" t="s">
        <v>258</v>
      </c>
      <c r="F15" t="s">
        <v>259</v>
      </c>
      <c r="I15" t="s">
        <v>260</v>
      </c>
      <c r="L15" t="s">
        <v>261</v>
      </c>
    </row>
    <row r="16" spans="1:12" x14ac:dyDescent="0.25">
      <c r="C16" t="s">
        <v>262</v>
      </c>
      <c r="F16" t="s">
        <v>263</v>
      </c>
      <c r="I16" t="s">
        <v>264</v>
      </c>
      <c r="L16" t="s">
        <v>265</v>
      </c>
    </row>
    <row r="17" spans="3:12" x14ac:dyDescent="0.25">
      <c r="C17" t="s">
        <v>266</v>
      </c>
      <c r="F17" t="s">
        <v>267</v>
      </c>
      <c r="I17" t="s">
        <v>268</v>
      </c>
      <c r="L17" t="s">
        <v>269</v>
      </c>
    </row>
    <row r="18" spans="3:12" x14ac:dyDescent="0.25">
      <c r="C18" t="s">
        <v>270</v>
      </c>
      <c r="F18" t="s">
        <v>271</v>
      </c>
      <c r="I18" t="s">
        <v>272</v>
      </c>
      <c r="K18" t="s">
        <v>273</v>
      </c>
      <c r="L18" t="s">
        <v>274</v>
      </c>
    </row>
    <row r="19" spans="3:12" x14ac:dyDescent="0.25">
      <c r="C19" t="s">
        <v>275</v>
      </c>
      <c r="F19" t="s">
        <v>276</v>
      </c>
      <c r="I19" t="s">
        <v>277</v>
      </c>
      <c r="L19" t="s">
        <v>278</v>
      </c>
    </row>
    <row r="20" spans="3:12" x14ac:dyDescent="0.25">
      <c r="C20" t="s">
        <v>279</v>
      </c>
      <c r="F20" t="s">
        <v>280</v>
      </c>
      <c r="I20" t="s">
        <v>281</v>
      </c>
      <c r="L20" t="s">
        <v>282</v>
      </c>
    </row>
    <row r="21" spans="3:12" x14ac:dyDescent="0.25">
      <c r="C21" t="s">
        <v>283</v>
      </c>
      <c r="F21" t="s">
        <v>284</v>
      </c>
      <c r="I21" t="s">
        <v>285</v>
      </c>
      <c r="L21" t="s">
        <v>210</v>
      </c>
    </row>
    <row r="22" spans="3:12" x14ac:dyDescent="0.25">
      <c r="C22" t="s">
        <v>286</v>
      </c>
      <c r="F22" t="s">
        <v>287</v>
      </c>
      <c r="I22" t="s">
        <v>288</v>
      </c>
      <c r="L22" t="s">
        <v>289</v>
      </c>
    </row>
    <row r="23" spans="3:12" x14ac:dyDescent="0.25">
      <c r="C23" t="s">
        <v>290</v>
      </c>
      <c r="F23" t="s">
        <v>291</v>
      </c>
      <c r="H23" t="s">
        <v>292</v>
      </c>
      <c r="I23" t="s">
        <v>293</v>
      </c>
      <c r="L23" t="s">
        <v>294</v>
      </c>
    </row>
    <row r="24" spans="3:12" x14ac:dyDescent="0.25">
      <c r="C24" t="s">
        <v>295</v>
      </c>
      <c r="F24" t="s">
        <v>296</v>
      </c>
      <c r="I24" t="s">
        <v>297</v>
      </c>
      <c r="L24" t="s">
        <v>298</v>
      </c>
    </row>
    <row r="25" spans="3:12" x14ac:dyDescent="0.25">
      <c r="C25" t="s">
        <v>272</v>
      </c>
      <c r="F25" t="s">
        <v>299</v>
      </c>
      <c r="I25" t="s">
        <v>282</v>
      </c>
    </row>
    <row r="26" spans="3:12" x14ac:dyDescent="0.25">
      <c r="C26" t="s">
        <v>300</v>
      </c>
      <c r="F26" t="s">
        <v>301</v>
      </c>
      <c r="I26" t="s">
        <v>302</v>
      </c>
    </row>
    <row r="27" spans="3:12" x14ac:dyDescent="0.25">
      <c r="C27" t="s">
        <v>303</v>
      </c>
      <c r="F27" t="s">
        <v>304</v>
      </c>
    </row>
    <row r="28" spans="3:12" x14ac:dyDescent="0.25">
      <c r="C28" t="s">
        <v>305</v>
      </c>
      <c r="F28" t="s">
        <v>306</v>
      </c>
    </row>
    <row r="29" spans="3:12" x14ac:dyDescent="0.25">
      <c r="C29" t="s">
        <v>307</v>
      </c>
      <c r="F29" t="s">
        <v>308</v>
      </c>
    </row>
    <row r="30" spans="3:12" x14ac:dyDescent="0.25">
      <c r="C30" t="s">
        <v>309</v>
      </c>
      <c r="F30" t="s">
        <v>310</v>
      </c>
    </row>
    <row r="31" spans="3:12" x14ac:dyDescent="0.25">
      <c r="C31" t="s">
        <v>311</v>
      </c>
      <c r="F31" t="s">
        <v>312</v>
      </c>
    </row>
    <row r="32" spans="3:12" x14ac:dyDescent="0.25">
      <c r="C32" t="s">
        <v>313</v>
      </c>
      <c r="F32" t="s">
        <v>282</v>
      </c>
    </row>
    <row r="33" spans="3:6" x14ac:dyDescent="0.25">
      <c r="C33" t="s">
        <v>314</v>
      </c>
      <c r="F33" t="s">
        <v>315</v>
      </c>
    </row>
    <row r="34" spans="3:6" x14ac:dyDescent="0.25">
      <c r="C34" t="s">
        <v>316</v>
      </c>
      <c r="F34" t="s">
        <v>317</v>
      </c>
    </row>
    <row r="35" spans="3:6" x14ac:dyDescent="0.25">
      <c r="C35" t="s">
        <v>318</v>
      </c>
      <c r="F35" t="s">
        <v>210</v>
      </c>
    </row>
    <row r="36" spans="3:6" x14ac:dyDescent="0.25">
      <c r="C36" t="s">
        <v>319</v>
      </c>
    </row>
    <row r="37" spans="3:6" x14ac:dyDescent="0.25">
      <c r="C37" t="s">
        <v>320</v>
      </c>
    </row>
    <row r="38" spans="3:6" x14ac:dyDescent="0.25">
      <c r="C38" t="s">
        <v>321</v>
      </c>
    </row>
    <row r="39" spans="3:6" x14ac:dyDescent="0.25">
      <c r="C39" t="s">
        <v>322</v>
      </c>
    </row>
    <row r="40" spans="3:6" x14ac:dyDescent="0.25">
      <c r="C40" t="s">
        <v>323</v>
      </c>
    </row>
    <row r="41" spans="3:6" x14ac:dyDescent="0.25">
      <c r="C41" t="s">
        <v>324</v>
      </c>
    </row>
    <row r="42" spans="3:6" x14ac:dyDescent="0.25">
      <c r="C42" t="s">
        <v>325</v>
      </c>
    </row>
    <row r="43" spans="3:6" x14ac:dyDescent="0.25">
      <c r="C43" t="s">
        <v>326</v>
      </c>
    </row>
    <row r="44" spans="3:6" x14ac:dyDescent="0.25">
      <c r="C44" t="s">
        <v>327</v>
      </c>
    </row>
    <row r="45" spans="3:6" x14ac:dyDescent="0.25">
      <c r="C45" t="s">
        <v>328</v>
      </c>
    </row>
    <row r="46" spans="3:6" x14ac:dyDescent="0.25">
      <c r="C46" t="s">
        <v>329</v>
      </c>
    </row>
    <row r="47" spans="3:6" x14ac:dyDescent="0.25">
      <c r="C47" t="s">
        <v>330</v>
      </c>
    </row>
    <row r="48" spans="3:6" x14ac:dyDescent="0.25">
      <c r="C48" t="s">
        <v>331</v>
      </c>
    </row>
    <row r="49" spans="2:3" x14ac:dyDescent="0.25">
      <c r="B49" t="s">
        <v>256</v>
      </c>
      <c r="C49" t="s">
        <v>332</v>
      </c>
    </row>
    <row r="50" spans="2:3" x14ac:dyDescent="0.25">
      <c r="C50" t="s">
        <v>333</v>
      </c>
    </row>
    <row r="51" spans="2:3" x14ac:dyDescent="0.25">
      <c r="C51" t="s">
        <v>334</v>
      </c>
    </row>
    <row r="52" spans="2:3" x14ac:dyDescent="0.25">
      <c r="C52" t="s">
        <v>234</v>
      </c>
    </row>
    <row r="53" spans="2:3" x14ac:dyDescent="0.25">
      <c r="C53" t="s">
        <v>335</v>
      </c>
    </row>
    <row r="54" spans="2:3" x14ac:dyDescent="0.25">
      <c r="C54" t="s">
        <v>336</v>
      </c>
    </row>
    <row r="55" spans="2:3" x14ac:dyDescent="0.25">
      <c r="C55" t="s">
        <v>337</v>
      </c>
    </row>
    <row r="56" spans="2:3" x14ac:dyDescent="0.25">
      <c r="C56" t="s">
        <v>338</v>
      </c>
    </row>
    <row r="57" spans="2:3" x14ac:dyDescent="0.25">
      <c r="C57" t="s">
        <v>339</v>
      </c>
    </row>
    <row r="58" spans="2:3" x14ac:dyDescent="0.25">
      <c r="C58" t="s">
        <v>340</v>
      </c>
    </row>
    <row r="59" spans="2:3" x14ac:dyDescent="0.25">
      <c r="C59" t="s">
        <v>341</v>
      </c>
    </row>
    <row r="60" spans="2:3" x14ac:dyDescent="0.25">
      <c r="C60" t="s">
        <v>342</v>
      </c>
    </row>
    <row r="61" spans="2:3" x14ac:dyDescent="0.25">
      <c r="C61" t="s">
        <v>343</v>
      </c>
    </row>
    <row r="62" spans="2:3" x14ac:dyDescent="0.25">
      <c r="C62" t="s">
        <v>344</v>
      </c>
    </row>
    <row r="63" spans="2:3" x14ac:dyDescent="0.25">
      <c r="C63" t="s">
        <v>345</v>
      </c>
    </row>
    <row r="64" spans="2:3" x14ac:dyDescent="0.25">
      <c r="C64" t="s">
        <v>346</v>
      </c>
    </row>
    <row r="65" spans="2:3" x14ac:dyDescent="0.25">
      <c r="C65" t="s">
        <v>347</v>
      </c>
    </row>
    <row r="66" spans="2:3" x14ac:dyDescent="0.25">
      <c r="C66" t="s">
        <v>348</v>
      </c>
    </row>
    <row r="67" spans="2:3" x14ac:dyDescent="0.25">
      <c r="C67" t="s">
        <v>349</v>
      </c>
    </row>
    <row r="68" spans="2:3" x14ac:dyDescent="0.25">
      <c r="C68" t="s">
        <v>350</v>
      </c>
    </row>
    <row r="69" spans="2:3" x14ac:dyDescent="0.25">
      <c r="C69" t="s">
        <v>351</v>
      </c>
    </row>
    <row r="70" spans="2:3" x14ac:dyDescent="0.25">
      <c r="C70" t="s">
        <v>352</v>
      </c>
    </row>
    <row r="71" spans="2:3" x14ac:dyDescent="0.25">
      <c r="C71" t="s">
        <v>353</v>
      </c>
    </row>
    <row r="72" spans="2:3" x14ac:dyDescent="0.25">
      <c r="C72" t="s">
        <v>354</v>
      </c>
    </row>
    <row r="73" spans="2:3" x14ac:dyDescent="0.25">
      <c r="C73" t="s">
        <v>355</v>
      </c>
    </row>
    <row r="74" spans="2:3" x14ac:dyDescent="0.25">
      <c r="C74" t="s">
        <v>356</v>
      </c>
    </row>
    <row r="75" spans="2:3" x14ac:dyDescent="0.25">
      <c r="B75" t="s">
        <v>264</v>
      </c>
      <c r="C75" t="s">
        <v>357</v>
      </c>
    </row>
    <row r="76" spans="2:3" x14ac:dyDescent="0.25">
      <c r="C76" t="s">
        <v>358</v>
      </c>
    </row>
    <row r="77" spans="2:3" x14ac:dyDescent="0.25">
      <c r="C77" t="s">
        <v>359</v>
      </c>
    </row>
    <row r="78" spans="2:3" x14ac:dyDescent="0.25">
      <c r="C78" t="s">
        <v>360</v>
      </c>
    </row>
    <row r="79" spans="2:3" x14ac:dyDescent="0.25">
      <c r="C79" t="s">
        <v>361</v>
      </c>
    </row>
    <row r="80" spans="2:3" x14ac:dyDescent="0.25">
      <c r="B80" t="s">
        <v>277</v>
      </c>
      <c r="C80" t="s">
        <v>362</v>
      </c>
    </row>
    <row r="81" spans="2:3" x14ac:dyDescent="0.25">
      <c r="C81" t="s">
        <v>363</v>
      </c>
    </row>
    <row r="82" spans="2:3" x14ac:dyDescent="0.25">
      <c r="C82" t="s">
        <v>364</v>
      </c>
    </row>
    <row r="83" spans="2:3" x14ac:dyDescent="0.25">
      <c r="C83" t="s">
        <v>365</v>
      </c>
    </row>
    <row r="84" spans="2:3" x14ac:dyDescent="0.25">
      <c r="C84" t="s">
        <v>366</v>
      </c>
    </row>
    <row r="85" spans="2:3" x14ac:dyDescent="0.25">
      <c r="B85" t="s">
        <v>281</v>
      </c>
      <c r="C85" t="s">
        <v>367</v>
      </c>
    </row>
    <row r="86" spans="2:3" x14ac:dyDescent="0.25">
      <c r="C86" t="s">
        <v>368</v>
      </c>
    </row>
    <row r="87" spans="2:3" x14ac:dyDescent="0.25">
      <c r="C87" t="s">
        <v>369</v>
      </c>
    </row>
    <row r="88" spans="2:3" x14ac:dyDescent="0.25">
      <c r="C88" t="s">
        <v>370</v>
      </c>
    </row>
    <row r="89" spans="2:3" x14ac:dyDescent="0.25">
      <c r="C89" t="s">
        <v>371</v>
      </c>
    </row>
    <row r="90" spans="2:3" x14ac:dyDescent="0.25">
      <c r="C90" t="s">
        <v>372</v>
      </c>
    </row>
    <row r="91" spans="2:3" x14ac:dyDescent="0.25">
      <c r="C91" t="s">
        <v>373</v>
      </c>
    </row>
    <row r="92" spans="2:3" x14ac:dyDescent="0.25">
      <c r="C92" t="s">
        <v>374</v>
      </c>
    </row>
    <row r="93" spans="2:3" x14ac:dyDescent="0.25">
      <c r="C93" t="s">
        <v>375</v>
      </c>
    </row>
    <row r="94" spans="2:3" x14ac:dyDescent="0.25">
      <c r="C94" t="s">
        <v>376</v>
      </c>
    </row>
    <row r="95" spans="2:3" x14ac:dyDescent="0.25">
      <c r="C95" t="s">
        <v>281</v>
      </c>
    </row>
    <row r="96" spans="2:3" x14ac:dyDescent="0.25">
      <c r="C96" t="s">
        <v>377</v>
      </c>
    </row>
    <row r="97" spans="2:3" x14ac:dyDescent="0.25">
      <c r="C97" t="s">
        <v>378</v>
      </c>
    </row>
    <row r="98" spans="2:3" x14ac:dyDescent="0.25">
      <c r="C98" t="s">
        <v>379</v>
      </c>
    </row>
    <row r="99" spans="2:3" x14ac:dyDescent="0.25">
      <c r="C99" t="s">
        <v>380</v>
      </c>
    </row>
    <row r="100" spans="2:3" x14ac:dyDescent="0.25">
      <c r="C100" t="s">
        <v>381</v>
      </c>
    </row>
    <row r="101" spans="2:3" x14ac:dyDescent="0.25">
      <c r="B101" t="s">
        <v>382</v>
      </c>
      <c r="C101" t="s">
        <v>383</v>
      </c>
    </row>
    <row r="102" spans="2:3" x14ac:dyDescent="0.25">
      <c r="C102" t="s">
        <v>384</v>
      </c>
    </row>
    <row r="103" spans="2:3" x14ac:dyDescent="0.25">
      <c r="C103" t="s">
        <v>385</v>
      </c>
    </row>
    <row r="104" spans="2:3" x14ac:dyDescent="0.25">
      <c r="C104" t="s">
        <v>386</v>
      </c>
    </row>
    <row r="105" spans="2:3" x14ac:dyDescent="0.25">
      <c r="C105" t="s">
        <v>387</v>
      </c>
    </row>
    <row r="106" spans="2:3" x14ac:dyDescent="0.25">
      <c r="C106" t="s">
        <v>388</v>
      </c>
    </row>
    <row r="107" spans="2:3" x14ac:dyDescent="0.25">
      <c r="C107" t="s">
        <v>389</v>
      </c>
    </row>
    <row r="108" spans="2:3" x14ac:dyDescent="0.25">
      <c r="C108" t="s">
        <v>390</v>
      </c>
    </row>
    <row r="109" spans="2:3" x14ac:dyDescent="0.25">
      <c r="B109" t="s">
        <v>288</v>
      </c>
      <c r="C109" t="s">
        <v>391</v>
      </c>
    </row>
    <row r="110" spans="2:3" x14ac:dyDescent="0.25">
      <c r="C110" t="s">
        <v>392</v>
      </c>
    </row>
    <row r="111" spans="2:3" x14ac:dyDescent="0.25">
      <c r="C111" t="s">
        <v>393</v>
      </c>
    </row>
    <row r="112" spans="2:3" x14ac:dyDescent="0.25">
      <c r="C112" t="s">
        <v>394</v>
      </c>
    </row>
    <row r="113" spans="2:3" x14ac:dyDescent="0.25">
      <c r="C113" t="s">
        <v>395</v>
      </c>
    </row>
    <row r="114" spans="2:3" x14ac:dyDescent="0.25">
      <c r="C114" t="s">
        <v>396</v>
      </c>
    </row>
    <row r="115" spans="2:3" x14ac:dyDescent="0.25">
      <c r="C115" t="s">
        <v>397</v>
      </c>
    </row>
    <row r="116" spans="2:3" x14ac:dyDescent="0.25">
      <c r="C116" t="s">
        <v>398</v>
      </c>
    </row>
    <row r="117" spans="2:3" x14ac:dyDescent="0.25">
      <c r="C117" t="s">
        <v>399</v>
      </c>
    </row>
    <row r="118" spans="2:3" x14ac:dyDescent="0.25">
      <c r="C118" t="s">
        <v>400</v>
      </c>
    </row>
    <row r="119" spans="2:3" x14ac:dyDescent="0.25">
      <c r="B119" t="s">
        <v>401</v>
      </c>
      <c r="C119" t="s">
        <v>402</v>
      </c>
    </row>
    <row r="120" spans="2:3" x14ac:dyDescent="0.25">
      <c r="B120" t="s">
        <v>403</v>
      </c>
      <c r="C120" t="s">
        <v>404</v>
      </c>
    </row>
    <row r="121" spans="2:3" x14ac:dyDescent="0.25">
      <c r="C121" t="s">
        <v>405</v>
      </c>
    </row>
    <row r="122" spans="2:3" x14ac:dyDescent="0.25">
      <c r="B122" t="s">
        <v>406</v>
      </c>
      <c r="C122" t="s">
        <v>407</v>
      </c>
    </row>
    <row r="123" spans="2:3" x14ac:dyDescent="0.25">
      <c r="C123" t="s">
        <v>408</v>
      </c>
    </row>
    <row r="124" spans="2:3" x14ac:dyDescent="0.25">
      <c r="C124" t="s">
        <v>409</v>
      </c>
    </row>
    <row r="125" spans="2:3" x14ac:dyDescent="0.25">
      <c r="C125" t="s">
        <v>410</v>
      </c>
    </row>
    <row r="126" spans="2:3" x14ac:dyDescent="0.25">
      <c r="C126" t="s">
        <v>411</v>
      </c>
    </row>
  </sheetData>
  <sortState xmlns:xlrd2="http://schemas.microsoft.com/office/spreadsheetml/2017/richdata2" ref="I5:I22">
    <sortCondition ref="I22"/>
  </sortState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270"/>
  <sheetViews>
    <sheetView showGridLines="0" tabSelected="1" zoomScale="110" zoomScaleNormal="110" workbookViewId="0">
      <selection activeCell="D15" sqref="D15"/>
    </sheetView>
  </sheetViews>
  <sheetFormatPr baseColWidth="10" defaultColWidth="11.42578125" defaultRowHeight="18.75" x14ac:dyDescent="0.25"/>
  <cols>
    <col min="1" max="1" width="2.5703125" style="187" customWidth="1"/>
    <col min="2" max="2" width="20.42578125" style="187" customWidth="1"/>
    <col min="3" max="3" width="16.5703125" style="187" customWidth="1"/>
    <col min="4" max="4" width="12.7109375" style="187" customWidth="1"/>
    <col min="5" max="6" width="14.140625" style="187" customWidth="1"/>
    <col min="7" max="7" width="16.5703125" style="187" customWidth="1"/>
    <col min="8" max="8" width="17.5703125" style="187" customWidth="1"/>
    <col min="9" max="9" width="15.85546875" style="187" customWidth="1"/>
    <col min="10" max="11" width="11.42578125" style="187" customWidth="1"/>
    <col min="12" max="12" width="11.42578125" style="188" hidden="1" customWidth="1"/>
    <col min="13" max="13" width="12" style="187" hidden="1" customWidth="1"/>
    <col min="14" max="14" width="11.42578125" style="187" hidden="1" customWidth="1"/>
    <col min="15" max="15" width="12.5703125" style="187" hidden="1" customWidth="1"/>
    <col min="16" max="16" width="11.42578125" style="187" hidden="1" customWidth="1"/>
    <col min="17" max="17" width="11.42578125" style="189" hidden="1" customWidth="1"/>
    <col min="18" max="18" width="11.42578125" style="190" hidden="1" customWidth="1"/>
    <col min="19" max="21" width="11.42578125" style="187" hidden="1" customWidth="1"/>
    <col min="22" max="24" width="0" style="187" hidden="1" customWidth="1"/>
    <col min="25" max="16384" width="11.42578125" style="187"/>
  </cols>
  <sheetData>
    <row r="1" spans="2:19" ht="12" customHeight="1" thickBot="1" x14ac:dyDescent="0.3"/>
    <row r="2" spans="2:19" ht="18.75" customHeight="1" x14ac:dyDescent="0.25">
      <c r="B2" s="492" t="s">
        <v>412</v>
      </c>
      <c r="C2" s="493"/>
      <c r="D2" s="493"/>
      <c r="E2" s="493"/>
      <c r="F2" s="493"/>
      <c r="G2" s="493"/>
      <c r="H2" s="493"/>
      <c r="I2" s="493"/>
      <c r="J2" s="488" t="s">
        <v>413</v>
      </c>
      <c r="K2" s="489"/>
    </row>
    <row r="3" spans="2:19" ht="18.75" customHeight="1" x14ac:dyDescent="0.25">
      <c r="B3" s="494"/>
      <c r="C3" s="495"/>
      <c r="D3" s="495"/>
      <c r="E3" s="495"/>
      <c r="F3" s="495"/>
      <c r="G3" s="495"/>
      <c r="H3" s="495"/>
      <c r="I3" s="495"/>
      <c r="J3" s="490"/>
      <c r="K3" s="491"/>
      <c r="N3" s="195"/>
    </row>
    <row r="4" spans="2:19" ht="18.75" customHeight="1" x14ac:dyDescent="0.25">
      <c r="B4" s="494"/>
      <c r="C4" s="495"/>
      <c r="D4" s="495"/>
      <c r="E4" s="495"/>
      <c r="F4" s="495"/>
      <c r="G4" s="495"/>
      <c r="H4" s="495"/>
      <c r="I4" s="495"/>
      <c r="J4" s="490"/>
      <c r="K4" s="491"/>
    </row>
    <row r="5" spans="2:19" ht="19.5" thickBot="1" x14ac:dyDescent="0.3">
      <c r="B5" s="406" t="s">
        <v>2</v>
      </c>
      <c r="C5" s="407"/>
      <c r="D5" s="407"/>
      <c r="E5" s="407"/>
      <c r="F5" s="407"/>
      <c r="G5" s="407"/>
      <c r="H5" s="407"/>
      <c r="I5" s="407"/>
      <c r="J5" s="407"/>
      <c r="K5" s="408"/>
    </row>
    <row r="6" spans="2:19" ht="7.5" customHeight="1" x14ac:dyDescent="0.25">
      <c r="B6" s="193"/>
      <c r="C6" s="194"/>
      <c r="D6" s="194"/>
      <c r="E6" s="194"/>
      <c r="F6" s="194"/>
      <c r="G6" s="194"/>
      <c r="H6" s="194"/>
      <c r="I6" s="194"/>
      <c r="J6" s="194"/>
      <c r="K6" s="196"/>
      <c r="M6" s="418" t="s">
        <v>414</v>
      </c>
      <c r="N6" s="419"/>
      <c r="O6" s="419"/>
      <c r="P6" s="419"/>
      <c r="Q6" s="419"/>
      <c r="R6" s="419"/>
      <c r="S6" s="420"/>
    </row>
    <row r="7" spans="2:19" ht="19.5" thickBot="1" x14ac:dyDescent="0.3">
      <c r="B7" s="197" t="s">
        <v>3</v>
      </c>
      <c r="C7" s="194"/>
      <c r="D7" s="409">
        <v>43955</v>
      </c>
      <c r="E7" s="409"/>
      <c r="F7" s="409"/>
      <c r="G7" s="410" t="s">
        <v>4</v>
      </c>
      <c r="H7" s="411"/>
      <c r="I7" s="409">
        <v>43959</v>
      </c>
      <c r="J7" s="409"/>
      <c r="K7" s="412"/>
      <c r="M7" s="421"/>
      <c r="N7" s="422"/>
      <c r="O7" s="422"/>
      <c r="P7" s="422"/>
      <c r="Q7" s="422"/>
      <c r="R7" s="422"/>
      <c r="S7" s="423"/>
    </row>
    <row r="8" spans="2:19" ht="7.5" customHeight="1" x14ac:dyDescent="0.25">
      <c r="B8" s="193"/>
      <c r="C8" s="194"/>
      <c r="D8" s="194"/>
      <c r="E8" s="194"/>
      <c r="F8" s="194"/>
      <c r="G8" s="194"/>
      <c r="H8" s="194"/>
      <c r="I8" s="194"/>
      <c r="J8" s="194"/>
      <c r="K8" s="196"/>
      <c r="M8" s="191"/>
      <c r="N8" s="192"/>
      <c r="O8" s="192"/>
      <c r="P8" s="192"/>
      <c r="Q8" s="198"/>
      <c r="R8" s="199"/>
      <c r="S8" s="200"/>
    </row>
    <row r="9" spans="2:19" ht="19.5" thickBot="1" x14ac:dyDescent="0.3">
      <c r="B9" s="201" t="s">
        <v>5</v>
      </c>
      <c r="C9" s="194"/>
      <c r="D9" s="202" t="s">
        <v>6</v>
      </c>
      <c r="E9" s="413"/>
      <c r="F9" s="413"/>
      <c r="G9" s="414" t="s">
        <v>7</v>
      </c>
      <c r="H9" s="411"/>
      <c r="I9" s="415" t="s">
        <v>415</v>
      </c>
      <c r="J9" s="415"/>
      <c r="K9" s="416"/>
      <c r="M9" s="193"/>
      <c r="N9" s="202" t="s">
        <v>416</v>
      </c>
      <c r="O9" s="194"/>
      <c r="P9" s="194"/>
      <c r="Q9" s="203"/>
      <c r="R9" s="429">
        <f>SUM(Q11:Q15)</f>
        <v>0.95083333333333331</v>
      </c>
      <c r="S9" s="430"/>
    </row>
    <row r="10" spans="2:19" ht="7.5" customHeight="1" x14ac:dyDescent="0.25">
      <c r="B10" s="193"/>
      <c r="C10" s="194"/>
      <c r="D10" s="194"/>
      <c r="E10" s="194"/>
      <c r="F10" s="194"/>
      <c r="G10" s="194"/>
      <c r="H10" s="194"/>
      <c r="I10" s="194"/>
      <c r="J10" s="194"/>
      <c r="K10" s="196"/>
      <c r="L10" s="204"/>
      <c r="M10" s="205"/>
      <c r="N10" s="206"/>
      <c r="O10" s="207"/>
      <c r="P10" s="207"/>
      <c r="Q10" s="198"/>
      <c r="R10" s="208"/>
      <c r="S10" s="200"/>
    </row>
    <row r="11" spans="2:19" ht="27" customHeight="1" x14ac:dyDescent="0.25">
      <c r="B11" s="197" t="s">
        <v>8</v>
      </c>
      <c r="C11" s="194"/>
      <c r="D11" s="194"/>
      <c r="E11" s="409">
        <v>43963</v>
      </c>
      <c r="F11" s="409"/>
      <c r="G11" s="414" t="s">
        <v>9</v>
      </c>
      <c r="H11" s="411"/>
      <c r="I11" s="424" t="s">
        <v>417</v>
      </c>
      <c r="J11" s="424"/>
      <c r="K11" s="425"/>
      <c r="L11" s="204"/>
      <c r="M11" s="209">
        <v>0.08</v>
      </c>
      <c r="N11" s="324" t="s">
        <v>418</v>
      </c>
      <c r="O11" s="202" t="s">
        <v>419</v>
      </c>
      <c r="P11" s="210"/>
      <c r="Q11" s="211">
        <f>+L83</f>
        <v>0.05</v>
      </c>
      <c r="R11" s="212"/>
      <c r="S11" s="196"/>
    </row>
    <row r="12" spans="2:19" x14ac:dyDescent="0.25">
      <c r="B12" s="197"/>
      <c r="C12" s="194"/>
      <c r="D12" s="194"/>
      <c r="E12" s="194"/>
      <c r="F12" s="194"/>
      <c r="G12" s="194"/>
      <c r="H12" s="194"/>
      <c r="I12" s="194"/>
      <c r="J12" s="194"/>
      <c r="K12" s="196"/>
      <c r="L12" s="204"/>
      <c r="M12" s="209">
        <v>0.02</v>
      </c>
      <c r="N12" s="324" t="s">
        <v>420</v>
      </c>
      <c r="O12" s="202" t="s">
        <v>421</v>
      </c>
      <c r="P12" s="210"/>
      <c r="Q12" s="211">
        <f>+L111</f>
        <v>1.3333333333333332E-2</v>
      </c>
      <c r="R12" s="212"/>
      <c r="S12" s="213"/>
    </row>
    <row r="13" spans="2:19" s="214" customFormat="1" x14ac:dyDescent="0.25">
      <c r="B13" s="426" t="s">
        <v>10</v>
      </c>
      <c r="C13" s="427"/>
      <c r="D13" s="427"/>
      <c r="E13" s="427"/>
      <c r="F13" s="427"/>
      <c r="G13" s="427"/>
      <c r="H13" s="427"/>
      <c r="I13" s="427"/>
      <c r="J13" s="427"/>
      <c r="K13" s="428"/>
      <c r="L13" s="204"/>
      <c r="M13" s="209">
        <v>0.1</v>
      </c>
      <c r="N13" s="324" t="s">
        <v>422</v>
      </c>
      <c r="O13" s="202" t="s">
        <v>423</v>
      </c>
      <c r="P13" s="210"/>
      <c r="Q13" s="211">
        <f>+L137</f>
        <v>9.2499999999999999E-2</v>
      </c>
      <c r="R13" s="330"/>
      <c r="S13" s="196"/>
    </row>
    <row r="14" spans="2:19" x14ac:dyDescent="0.25">
      <c r="B14" s="193"/>
      <c r="C14" s="194"/>
      <c r="D14" s="194"/>
      <c r="E14" s="194"/>
      <c r="F14" s="194"/>
      <c r="G14" s="194"/>
      <c r="H14" s="194"/>
      <c r="I14" s="194"/>
      <c r="J14" s="194"/>
      <c r="K14" s="196"/>
      <c r="L14" s="204"/>
      <c r="M14" s="209">
        <v>0.1</v>
      </c>
      <c r="N14" s="324" t="s">
        <v>424</v>
      </c>
      <c r="O14" s="202" t="s">
        <v>425</v>
      </c>
      <c r="P14" s="210"/>
      <c r="Q14" s="211">
        <f>+L177</f>
        <v>9.5000000000000001E-2</v>
      </c>
      <c r="R14" s="330"/>
      <c r="S14" s="196"/>
    </row>
    <row r="15" spans="2:19" x14ac:dyDescent="0.25">
      <c r="B15" s="215" t="s">
        <v>11</v>
      </c>
      <c r="C15" s="194"/>
      <c r="D15" s="194"/>
      <c r="E15" s="194"/>
      <c r="F15" s="194"/>
      <c r="G15" s="194"/>
      <c r="H15" s="194"/>
      <c r="I15" s="194"/>
      <c r="J15" s="194"/>
      <c r="K15" s="196"/>
      <c r="L15" s="204"/>
      <c r="M15" s="209">
        <v>0.7</v>
      </c>
      <c r="N15" s="324" t="s">
        <v>426</v>
      </c>
      <c r="O15" s="202" t="s">
        <v>427</v>
      </c>
      <c r="P15" s="194"/>
      <c r="Q15" s="211">
        <f>+L217</f>
        <v>0.7</v>
      </c>
      <c r="R15" s="194"/>
      <c r="S15" s="196"/>
    </row>
    <row r="16" spans="2:19" ht="8.25" customHeight="1" thickBot="1" x14ac:dyDescent="0.3">
      <c r="B16" s="193"/>
      <c r="C16" s="194"/>
      <c r="D16" s="194"/>
      <c r="E16" s="194"/>
      <c r="F16" s="194"/>
      <c r="G16" s="194"/>
      <c r="H16" s="194"/>
      <c r="I16" s="194"/>
      <c r="J16" s="194"/>
      <c r="K16" s="196"/>
      <c r="M16" s="216"/>
      <c r="N16" s="217"/>
      <c r="O16" s="218"/>
      <c r="P16" s="218"/>
      <c r="Q16" s="219"/>
      <c r="R16" s="220"/>
      <c r="S16" s="221"/>
    </row>
    <row r="17" spans="2:18" x14ac:dyDescent="0.25">
      <c r="B17" s="197" t="s">
        <v>428</v>
      </c>
      <c r="C17" s="194"/>
      <c r="D17" s="417" t="s">
        <v>429</v>
      </c>
      <c r="E17" s="417"/>
      <c r="F17" s="417"/>
      <c r="G17" s="326"/>
      <c r="H17" s="194"/>
      <c r="I17" s="194"/>
      <c r="J17" s="194"/>
      <c r="K17" s="196"/>
      <c r="Q17" s="187"/>
      <c r="R17" s="187"/>
    </row>
    <row r="18" spans="2:18" ht="8.25" customHeight="1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6"/>
      <c r="Q18" s="187"/>
      <c r="R18" s="187"/>
    </row>
    <row r="19" spans="2:18" x14ac:dyDescent="0.25">
      <c r="B19" s="197" t="s">
        <v>13</v>
      </c>
      <c r="C19" s="194"/>
      <c r="D19" s="415" t="s">
        <v>430</v>
      </c>
      <c r="E19" s="415"/>
      <c r="F19" s="415"/>
      <c r="G19" s="415"/>
      <c r="H19" s="415"/>
      <c r="I19" s="415"/>
      <c r="J19" s="415"/>
      <c r="K19" s="196"/>
      <c r="Q19" s="187"/>
      <c r="R19" s="187"/>
    </row>
    <row r="20" spans="2:18" ht="8.25" customHeight="1" x14ac:dyDescent="0.25">
      <c r="B20" s="193"/>
      <c r="C20" s="194"/>
      <c r="D20" s="194"/>
      <c r="E20" s="194"/>
      <c r="F20" s="194"/>
      <c r="G20" s="194"/>
      <c r="H20" s="194"/>
      <c r="I20" s="194"/>
      <c r="J20" s="194"/>
      <c r="K20" s="196"/>
      <c r="Q20" s="187"/>
      <c r="R20" s="187"/>
    </row>
    <row r="21" spans="2:18" x14ac:dyDescent="0.25">
      <c r="B21" s="197" t="s">
        <v>14</v>
      </c>
      <c r="C21" s="194"/>
      <c r="D21" s="413" t="s">
        <v>431</v>
      </c>
      <c r="E21" s="413"/>
      <c r="F21" s="413"/>
      <c r="G21" s="413"/>
      <c r="H21" s="413"/>
      <c r="I21" s="413"/>
      <c r="J21" s="413"/>
      <c r="K21" s="196"/>
    </row>
    <row r="22" spans="2:18" ht="8.25" customHeight="1" x14ac:dyDescent="0.25">
      <c r="B22" s="193"/>
      <c r="C22" s="194"/>
      <c r="D22" s="194"/>
      <c r="E22" s="194"/>
      <c r="F22" s="194"/>
      <c r="G22" s="194"/>
      <c r="H22" s="194"/>
      <c r="I22" s="194"/>
      <c r="J22" s="194"/>
      <c r="K22" s="196"/>
    </row>
    <row r="23" spans="2:18" x14ac:dyDescent="0.25">
      <c r="B23" s="215" t="s">
        <v>15</v>
      </c>
      <c r="C23" s="194"/>
      <c r="D23" s="194"/>
      <c r="E23" s="194"/>
      <c r="F23" s="194"/>
      <c r="G23" s="194"/>
      <c r="H23" s="194"/>
      <c r="I23" s="194"/>
      <c r="J23" s="194"/>
      <c r="K23" s="196"/>
    </row>
    <row r="24" spans="2:18" ht="7.5" customHeight="1" x14ac:dyDescent="0.25">
      <c r="B24" s="193"/>
      <c r="C24" s="194"/>
      <c r="D24" s="194"/>
      <c r="E24" s="194"/>
      <c r="F24" s="194"/>
      <c r="G24" s="194"/>
      <c r="H24" s="194"/>
      <c r="I24" s="194"/>
      <c r="J24" s="194"/>
      <c r="K24" s="196"/>
    </row>
    <row r="25" spans="2:18" x14ac:dyDescent="0.25">
      <c r="B25" s="197" t="s">
        <v>16</v>
      </c>
      <c r="C25" s="194" t="s">
        <v>17</v>
      </c>
      <c r="D25" s="413"/>
      <c r="E25" s="413"/>
      <c r="F25" s="414" t="s">
        <v>18</v>
      </c>
      <c r="G25" s="411"/>
      <c r="H25" s="194" t="s">
        <v>19</v>
      </c>
      <c r="I25" s="413" t="s">
        <v>415</v>
      </c>
      <c r="J25" s="413"/>
      <c r="K25" s="196"/>
    </row>
    <row r="26" spans="2:18" ht="7.5" customHeight="1" x14ac:dyDescent="0.25">
      <c r="B26" s="193"/>
      <c r="C26" s="194"/>
      <c r="D26" s="194"/>
      <c r="E26" s="194"/>
      <c r="F26" s="194"/>
      <c r="G26" s="194"/>
      <c r="H26" s="194"/>
      <c r="I26" s="194"/>
      <c r="J26" s="194"/>
      <c r="K26" s="196"/>
    </row>
    <row r="27" spans="2:18" x14ac:dyDescent="0.25">
      <c r="B27" s="193"/>
      <c r="C27" s="194" t="s">
        <v>20</v>
      </c>
      <c r="D27" s="413" t="s">
        <v>415</v>
      </c>
      <c r="E27" s="413"/>
      <c r="F27" s="194"/>
      <c r="G27" s="194"/>
      <c r="H27" s="194" t="s">
        <v>21</v>
      </c>
      <c r="I27" s="413"/>
      <c r="J27" s="413"/>
      <c r="K27" s="196"/>
    </row>
    <row r="28" spans="2:18" x14ac:dyDescent="0.25">
      <c r="B28" s="193"/>
      <c r="C28" s="194"/>
      <c r="D28" s="194"/>
      <c r="E28" s="194"/>
      <c r="F28" s="194"/>
      <c r="G28" s="194"/>
      <c r="H28" s="194"/>
      <c r="I28" s="194"/>
      <c r="J28" s="194"/>
      <c r="K28" s="196"/>
    </row>
    <row r="29" spans="2:18" x14ac:dyDescent="0.25">
      <c r="B29" s="197" t="s">
        <v>22</v>
      </c>
      <c r="C29" s="194" t="s">
        <v>23</v>
      </c>
      <c r="D29" s="413"/>
      <c r="E29" s="413"/>
      <c r="F29" s="194"/>
      <c r="G29" s="194" t="s">
        <v>24</v>
      </c>
      <c r="H29" s="194"/>
      <c r="I29" s="413"/>
      <c r="J29" s="413"/>
      <c r="K29" s="196"/>
    </row>
    <row r="30" spans="2:18" ht="7.5" customHeight="1" x14ac:dyDescent="0.25">
      <c r="B30" s="193"/>
      <c r="C30" s="194"/>
      <c r="D30" s="194"/>
      <c r="E30" s="194"/>
      <c r="F30" s="194"/>
      <c r="G30" s="194"/>
      <c r="H30" s="194"/>
      <c r="I30" s="194"/>
      <c r="J30" s="194"/>
      <c r="K30" s="196"/>
    </row>
    <row r="31" spans="2:18" x14ac:dyDescent="0.25">
      <c r="B31" s="193"/>
      <c r="C31" s="194" t="s">
        <v>25</v>
      </c>
      <c r="D31" s="413"/>
      <c r="E31" s="413"/>
      <c r="F31" s="194"/>
      <c r="G31" s="194" t="s">
        <v>26</v>
      </c>
      <c r="H31" s="194"/>
      <c r="I31" s="413"/>
      <c r="J31" s="413"/>
      <c r="K31" s="196"/>
    </row>
    <row r="32" spans="2:18" ht="7.5" customHeight="1" x14ac:dyDescent="0.25">
      <c r="B32" s="193"/>
      <c r="C32" s="194"/>
      <c r="D32" s="194"/>
      <c r="E32" s="194"/>
      <c r="F32" s="194"/>
      <c r="G32" s="194"/>
      <c r="H32" s="194"/>
      <c r="I32" s="194"/>
      <c r="J32" s="194"/>
      <c r="K32" s="196"/>
    </row>
    <row r="33" spans="2:11" x14ac:dyDescent="0.25">
      <c r="B33" s="193"/>
      <c r="C33" s="194" t="s">
        <v>27</v>
      </c>
      <c r="D33" s="413" t="s">
        <v>415</v>
      </c>
      <c r="E33" s="413"/>
      <c r="F33" s="194"/>
      <c r="G33" s="222" t="s">
        <v>28</v>
      </c>
      <c r="H33" s="194"/>
      <c r="I33" s="413"/>
      <c r="J33" s="413"/>
      <c r="K33" s="196"/>
    </row>
    <row r="34" spans="2:11" x14ac:dyDescent="0.25">
      <c r="B34" s="193"/>
      <c r="C34" s="194"/>
      <c r="D34" s="194"/>
      <c r="E34" s="194"/>
      <c r="F34" s="194"/>
      <c r="G34" s="194"/>
      <c r="H34" s="194"/>
      <c r="I34" s="194"/>
      <c r="J34" s="194"/>
      <c r="K34" s="196"/>
    </row>
    <row r="35" spans="2:11" x14ac:dyDescent="0.25">
      <c r="B35" s="197" t="s">
        <v>29</v>
      </c>
      <c r="C35" s="223" t="s">
        <v>30</v>
      </c>
      <c r="D35" s="325"/>
      <c r="E35" s="431" t="s">
        <v>31</v>
      </c>
      <c r="F35" s="432"/>
      <c r="G35" s="325" t="s">
        <v>415</v>
      </c>
      <c r="H35" s="194"/>
      <c r="I35" s="194"/>
      <c r="J35" s="194"/>
      <c r="K35" s="196"/>
    </row>
    <row r="36" spans="2:11" x14ac:dyDescent="0.25">
      <c r="B36" s="193"/>
      <c r="C36" s="194"/>
      <c r="D36" s="194"/>
      <c r="E36" s="194"/>
      <c r="F36" s="194"/>
      <c r="G36" s="194"/>
      <c r="H36" s="194"/>
      <c r="I36" s="194"/>
      <c r="J36" s="194"/>
      <c r="K36" s="196"/>
    </row>
    <row r="37" spans="2:11" x14ac:dyDescent="0.25">
      <c r="B37" s="197" t="s">
        <v>33</v>
      </c>
      <c r="C37" s="194"/>
      <c r="D37" s="194"/>
      <c r="E37" s="194"/>
      <c r="F37" s="194"/>
      <c r="G37" s="194"/>
      <c r="H37" s="194"/>
      <c r="I37" s="194"/>
      <c r="J37" s="194"/>
      <c r="K37" s="196"/>
    </row>
    <row r="38" spans="2:11" x14ac:dyDescent="0.25">
      <c r="B38" s="215" t="s">
        <v>34</v>
      </c>
      <c r="C38" s="330"/>
      <c r="D38" s="330"/>
      <c r="E38" s="330"/>
      <c r="F38" s="324"/>
      <c r="G38" s="324"/>
      <c r="H38" s="324"/>
      <c r="I38" s="224"/>
      <c r="J38" s="224"/>
      <c r="K38" s="225"/>
    </row>
    <row r="39" spans="2:11" x14ac:dyDescent="0.25">
      <c r="B39" s="193"/>
      <c r="C39" s="330"/>
      <c r="D39" s="330"/>
      <c r="E39" s="330"/>
      <c r="F39" s="324"/>
      <c r="G39" s="324"/>
      <c r="H39" s="324"/>
      <c r="I39" s="224"/>
      <c r="J39" s="224"/>
      <c r="K39" s="225"/>
    </row>
    <row r="40" spans="2:11" x14ac:dyDescent="0.25">
      <c r="B40" s="197"/>
      <c r="C40" s="330"/>
      <c r="D40" s="433" t="s">
        <v>35</v>
      </c>
      <c r="E40" s="433"/>
      <c r="F40" s="433"/>
      <c r="G40" s="324"/>
      <c r="H40" s="433" t="s">
        <v>36</v>
      </c>
      <c r="I40" s="433"/>
      <c r="J40" s="433"/>
      <c r="K40" s="225"/>
    </row>
    <row r="41" spans="2:11" x14ac:dyDescent="0.25">
      <c r="B41" s="434" t="s">
        <v>37</v>
      </c>
      <c r="C41" s="324" t="s">
        <v>37</v>
      </c>
      <c r="D41" s="435" t="s">
        <v>406</v>
      </c>
      <c r="E41" s="435"/>
      <c r="F41" s="435"/>
      <c r="G41" s="202"/>
      <c r="H41" s="435" t="s">
        <v>407</v>
      </c>
      <c r="I41" s="435"/>
      <c r="J41" s="435"/>
      <c r="K41" s="226"/>
    </row>
    <row r="42" spans="2:11" x14ac:dyDescent="0.25">
      <c r="B42" s="434"/>
      <c r="C42" s="324"/>
      <c r="D42" s="324"/>
      <c r="E42" s="324"/>
      <c r="F42" s="202"/>
      <c r="G42" s="324"/>
      <c r="H42" s="324"/>
      <c r="I42" s="202"/>
      <c r="J42" s="227"/>
      <c r="K42" s="225"/>
    </row>
    <row r="43" spans="2:11" x14ac:dyDescent="0.25">
      <c r="B43" s="434"/>
      <c r="C43" s="324" t="s">
        <v>37</v>
      </c>
      <c r="D43" s="435"/>
      <c r="E43" s="435"/>
      <c r="F43" s="435"/>
      <c r="G43" s="202"/>
      <c r="H43" s="435"/>
      <c r="I43" s="435"/>
      <c r="J43" s="435"/>
      <c r="K43" s="226"/>
    </row>
    <row r="44" spans="2:11" x14ac:dyDescent="0.25">
      <c r="B44" s="434"/>
      <c r="C44" s="324"/>
      <c r="D44" s="324"/>
      <c r="E44" s="324"/>
      <c r="F44" s="202"/>
      <c r="G44" s="324"/>
      <c r="H44" s="324"/>
      <c r="I44" s="202"/>
      <c r="J44" s="227"/>
      <c r="K44" s="225"/>
    </row>
    <row r="45" spans="2:11" x14ac:dyDescent="0.25">
      <c r="B45" s="434"/>
      <c r="C45" s="324" t="s">
        <v>37</v>
      </c>
      <c r="D45" s="435"/>
      <c r="E45" s="435"/>
      <c r="F45" s="435"/>
      <c r="G45" s="202"/>
      <c r="H45" s="435"/>
      <c r="I45" s="435"/>
      <c r="J45" s="435"/>
      <c r="K45" s="226"/>
    </row>
    <row r="46" spans="2:11" x14ac:dyDescent="0.25">
      <c r="B46" s="193"/>
      <c r="C46" s="202"/>
      <c r="D46" s="202"/>
      <c r="E46" s="202"/>
      <c r="F46" s="202"/>
      <c r="G46" s="194"/>
      <c r="H46" s="202"/>
      <c r="I46" s="202"/>
      <c r="J46" s="202"/>
      <c r="K46" s="196"/>
    </row>
    <row r="47" spans="2:11" x14ac:dyDescent="0.25">
      <c r="B47" s="436" t="s">
        <v>38</v>
      </c>
      <c r="C47" s="324" t="s">
        <v>38</v>
      </c>
      <c r="D47" s="435" t="s">
        <v>38</v>
      </c>
      <c r="E47" s="435"/>
      <c r="F47" s="435"/>
      <c r="G47" s="194"/>
      <c r="H47" s="435" t="s">
        <v>432</v>
      </c>
      <c r="I47" s="435"/>
      <c r="J47" s="435"/>
      <c r="K47" s="196"/>
    </row>
    <row r="48" spans="2:11" x14ac:dyDescent="0.25">
      <c r="B48" s="436"/>
      <c r="C48" s="324"/>
      <c r="D48" s="202"/>
      <c r="E48" s="202"/>
      <c r="F48" s="202"/>
      <c r="G48" s="194"/>
      <c r="H48" s="202"/>
      <c r="I48" s="202"/>
      <c r="J48" s="202"/>
      <c r="K48" s="196"/>
    </row>
    <row r="49" spans="2:11" x14ac:dyDescent="0.25">
      <c r="B49" s="436"/>
      <c r="C49" s="324" t="s">
        <v>38</v>
      </c>
      <c r="D49" s="435"/>
      <c r="E49" s="435"/>
      <c r="F49" s="435"/>
      <c r="G49" s="194"/>
      <c r="H49" s="435"/>
      <c r="I49" s="435"/>
      <c r="J49" s="435"/>
      <c r="K49" s="196"/>
    </row>
    <row r="50" spans="2:11" x14ac:dyDescent="0.25">
      <c r="B50" s="436"/>
      <c r="C50" s="324"/>
      <c r="D50" s="202"/>
      <c r="E50" s="202"/>
      <c r="F50" s="202"/>
      <c r="G50" s="194"/>
      <c r="H50" s="202"/>
      <c r="I50" s="202"/>
      <c r="J50" s="202"/>
      <c r="K50" s="196"/>
    </row>
    <row r="51" spans="2:11" x14ac:dyDescent="0.25">
      <c r="B51" s="436"/>
      <c r="C51" s="324" t="s">
        <v>38</v>
      </c>
      <c r="D51" s="435"/>
      <c r="E51" s="435"/>
      <c r="F51" s="435"/>
      <c r="G51" s="194"/>
      <c r="H51" s="435"/>
      <c r="I51" s="435"/>
      <c r="J51" s="435"/>
      <c r="K51" s="196"/>
    </row>
    <row r="52" spans="2:11" x14ac:dyDescent="0.25">
      <c r="B52" s="193"/>
      <c r="C52" s="202"/>
      <c r="D52" s="202"/>
      <c r="E52" s="202"/>
      <c r="F52" s="202"/>
      <c r="G52" s="194"/>
      <c r="H52" s="202"/>
      <c r="I52" s="202"/>
      <c r="J52" s="202"/>
      <c r="K52" s="196"/>
    </row>
    <row r="53" spans="2:11" x14ac:dyDescent="0.25">
      <c r="B53" s="437" t="s">
        <v>39</v>
      </c>
      <c r="C53" s="324" t="s">
        <v>39</v>
      </c>
      <c r="D53" s="435"/>
      <c r="E53" s="435"/>
      <c r="F53" s="435"/>
      <c r="G53" s="194"/>
      <c r="H53" s="435"/>
      <c r="I53" s="435"/>
      <c r="J53" s="435"/>
      <c r="K53" s="196"/>
    </row>
    <row r="54" spans="2:11" x14ac:dyDescent="0.25">
      <c r="B54" s="437"/>
      <c r="C54" s="324"/>
      <c r="D54" s="202"/>
      <c r="E54" s="202"/>
      <c r="F54" s="202"/>
      <c r="G54" s="194"/>
      <c r="H54" s="202"/>
      <c r="I54" s="202"/>
      <c r="J54" s="202"/>
      <c r="K54" s="196"/>
    </row>
    <row r="55" spans="2:11" x14ac:dyDescent="0.25">
      <c r="B55" s="437"/>
      <c r="C55" s="324" t="s">
        <v>39</v>
      </c>
      <c r="D55" s="435"/>
      <c r="E55" s="435"/>
      <c r="F55" s="435"/>
      <c r="G55" s="194"/>
      <c r="H55" s="435"/>
      <c r="I55" s="435"/>
      <c r="J55" s="435"/>
      <c r="K55" s="196"/>
    </row>
    <row r="56" spans="2:11" x14ac:dyDescent="0.25">
      <c r="B56" s="437"/>
      <c r="C56" s="324"/>
      <c r="D56" s="202"/>
      <c r="E56" s="202"/>
      <c r="F56" s="202"/>
      <c r="G56" s="194"/>
      <c r="H56" s="202"/>
      <c r="I56" s="202"/>
      <c r="J56" s="202"/>
      <c r="K56" s="196"/>
    </row>
    <row r="57" spans="2:11" x14ac:dyDescent="0.25">
      <c r="B57" s="437"/>
      <c r="C57" s="324" t="s">
        <v>39</v>
      </c>
      <c r="D57" s="435"/>
      <c r="E57" s="435"/>
      <c r="F57" s="435"/>
      <c r="G57" s="194"/>
      <c r="H57" s="435"/>
      <c r="I57" s="435"/>
      <c r="J57" s="435"/>
      <c r="K57" s="196"/>
    </row>
    <row r="58" spans="2:11" x14ac:dyDescent="0.25">
      <c r="B58" s="193"/>
      <c r="C58" s="202"/>
      <c r="D58" s="202"/>
      <c r="E58" s="202"/>
      <c r="F58" s="202"/>
      <c r="G58" s="194"/>
      <c r="H58" s="202"/>
      <c r="I58" s="202"/>
      <c r="J58" s="202"/>
      <c r="K58" s="196"/>
    </row>
    <row r="59" spans="2:11" x14ac:dyDescent="0.25">
      <c r="B59" s="443" t="s">
        <v>40</v>
      </c>
      <c r="C59" s="227" t="s">
        <v>40</v>
      </c>
      <c r="D59" s="435"/>
      <c r="E59" s="435"/>
      <c r="F59" s="435"/>
      <c r="G59" s="194"/>
      <c r="H59" s="435"/>
      <c r="I59" s="435"/>
      <c r="J59" s="435"/>
      <c r="K59" s="196"/>
    </row>
    <row r="60" spans="2:11" x14ac:dyDescent="0.25">
      <c r="B60" s="443"/>
      <c r="C60" s="227"/>
      <c r="D60" s="202"/>
      <c r="E60" s="202"/>
      <c r="F60" s="202"/>
      <c r="G60" s="194"/>
      <c r="H60" s="202"/>
      <c r="I60" s="202"/>
      <c r="J60" s="202"/>
      <c r="K60" s="196"/>
    </row>
    <row r="61" spans="2:11" x14ac:dyDescent="0.25">
      <c r="B61" s="443"/>
      <c r="C61" s="227" t="s">
        <v>40</v>
      </c>
      <c r="D61" s="435"/>
      <c r="E61" s="435"/>
      <c r="F61" s="435"/>
      <c r="G61" s="194"/>
      <c r="H61" s="435"/>
      <c r="I61" s="435"/>
      <c r="J61" s="435"/>
      <c r="K61" s="196"/>
    </row>
    <row r="62" spans="2:11" x14ac:dyDescent="0.25">
      <c r="B62" s="443"/>
      <c r="C62" s="227"/>
      <c r="D62" s="202"/>
      <c r="E62" s="202"/>
      <c r="F62" s="202"/>
      <c r="G62" s="194"/>
      <c r="H62" s="202"/>
      <c r="I62" s="202"/>
      <c r="J62" s="202"/>
      <c r="K62" s="196"/>
    </row>
    <row r="63" spans="2:11" x14ac:dyDescent="0.25">
      <c r="B63" s="443"/>
      <c r="C63" s="227" t="s">
        <v>40</v>
      </c>
      <c r="D63" s="435"/>
      <c r="E63" s="435"/>
      <c r="F63" s="435"/>
      <c r="G63" s="194"/>
      <c r="H63" s="435"/>
      <c r="I63" s="435"/>
      <c r="J63" s="435"/>
      <c r="K63" s="196"/>
    </row>
    <row r="64" spans="2:11" x14ac:dyDescent="0.25">
      <c r="B64" s="193"/>
      <c r="C64" s="194"/>
      <c r="D64" s="194"/>
      <c r="E64" s="194"/>
      <c r="F64" s="194"/>
      <c r="G64" s="194"/>
      <c r="H64" s="194"/>
      <c r="I64" s="194"/>
      <c r="J64" s="194"/>
      <c r="K64" s="196"/>
    </row>
    <row r="65" spans="2:18" s="214" customFormat="1" x14ac:dyDescent="0.25">
      <c r="B65" s="426" t="s">
        <v>41</v>
      </c>
      <c r="C65" s="427"/>
      <c r="D65" s="427"/>
      <c r="E65" s="427"/>
      <c r="F65" s="427"/>
      <c r="G65" s="427"/>
      <c r="H65" s="427"/>
      <c r="I65" s="427"/>
      <c r="J65" s="427"/>
      <c r="K65" s="428"/>
      <c r="L65" s="188"/>
      <c r="Q65" s="228"/>
      <c r="R65" s="229"/>
    </row>
    <row r="66" spans="2:18" x14ac:dyDescent="0.25">
      <c r="B66" s="193"/>
      <c r="C66" s="194"/>
      <c r="D66" s="194"/>
      <c r="E66" s="194"/>
      <c r="F66" s="194"/>
      <c r="G66" s="194"/>
      <c r="H66" s="194"/>
      <c r="I66" s="194"/>
      <c r="J66" s="194"/>
      <c r="K66" s="196"/>
    </row>
    <row r="67" spans="2:18" x14ac:dyDescent="0.25">
      <c r="B67" s="215" t="s">
        <v>11</v>
      </c>
      <c r="C67" s="194"/>
      <c r="D67" s="194"/>
      <c r="E67" s="194"/>
      <c r="F67" s="194"/>
      <c r="G67" s="194"/>
      <c r="H67" s="194"/>
      <c r="I67" s="194"/>
      <c r="J67" s="194"/>
      <c r="K67" s="196"/>
    </row>
    <row r="68" spans="2:18" ht="7.5" customHeight="1" x14ac:dyDescent="0.25">
      <c r="B68" s="193"/>
      <c r="C68" s="194"/>
      <c r="D68" s="194"/>
      <c r="E68" s="194"/>
      <c r="F68" s="194"/>
      <c r="G68" s="194"/>
      <c r="H68" s="194"/>
      <c r="I68" s="194"/>
      <c r="J68" s="194"/>
      <c r="K68" s="196"/>
    </row>
    <row r="69" spans="2:18" x14ac:dyDescent="0.25">
      <c r="B69" s="197" t="s">
        <v>42</v>
      </c>
      <c r="C69" s="413" t="s">
        <v>433</v>
      </c>
      <c r="D69" s="413"/>
      <c r="E69" s="413"/>
      <c r="F69" s="413"/>
      <c r="G69" s="413"/>
      <c r="H69" s="413"/>
      <c r="I69" s="324" t="s">
        <v>43</v>
      </c>
      <c r="J69" s="438" t="s">
        <v>434</v>
      </c>
      <c r="K69" s="439"/>
    </row>
    <row r="70" spans="2:18" ht="7.5" customHeight="1" x14ac:dyDescent="0.25">
      <c r="B70" s="193"/>
      <c r="C70" s="194"/>
      <c r="D70" s="194"/>
      <c r="E70" s="194"/>
      <c r="F70" s="194"/>
      <c r="G70" s="194"/>
      <c r="H70" s="194"/>
      <c r="I70" s="194"/>
      <c r="J70" s="194"/>
      <c r="K70" s="196"/>
    </row>
    <row r="71" spans="2:18" x14ac:dyDescent="0.25">
      <c r="B71" s="197" t="s">
        <v>44</v>
      </c>
      <c r="C71" s="413" t="s">
        <v>435</v>
      </c>
      <c r="D71" s="413"/>
      <c r="E71" s="413"/>
      <c r="F71" s="324" t="s">
        <v>45</v>
      </c>
      <c r="G71" s="440" t="s">
        <v>435</v>
      </c>
      <c r="H71" s="441"/>
      <c r="I71" s="324" t="s">
        <v>46</v>
      </c>
      <c r="J71" s="413">
        <v>2456361</v>
      </c>
      <c r="K71" s="442"/>
    </row>
    <row r="72" spans="2:18" ht="7.5" customHeight="1" x14ac:dyDescent="0.25">
      <c r="B72" s="193"/>
      <c r="C72" s="194"/>
      <c r="D72" s="194"/>
      <c r="E72" s="194"/>
      <c r="F72" s="194"/>
      <c r="G72" s="194"/>
      <c r="H72" s="194"/>
      <c r="I72" s="194"/>
      <c r="J72" s="194"/>
      <c r="K72" s="196"/>
    </row>
    <row r="73" spans="2:18" x14ac:dyDescent="0.25">
      <c r="B73" s="197" t="s">
        <v>47</v>
      </c>
      <c r="C73" s="417" t="s">
        <v>436</v>
      </c>
      <c r="D73" s="417"/>
      <c r="E73" s="414" t="s">
        <v>48</v>
      </c>
      <c r="F73" s="444"/>
      <c r="G73" s="445" t="s">
        <v>437</v>
      </c>
      <c r="H73" s="413"/>
      <c r="I73" s="413"/>
      <c r="J73" s="413"/>
      <c r="K73" s="442"/>
    </row>
    <row r="74" spans="2:18" x14ac:dyDescent="0.25">
      <c r="B74" s="193"/>
      <c r="C74" s="194"/>
      <c r="D74" s="194"/>
      <c r="E74" s="194"/>
      <c r="F74" s="194"/>
      <c r="G74" s="194"/>
      <c r="H74" s="194"/>
      <c r="I74" s="194"/>
      <c r="J74" s="194"/>
      <c r="K74" s="196"/>
    </row>
    <row r="75" spans="2:18" x14ac:dyDescent="0.25">
      <c r="B75" s="197" t="s">
        <v>49</v>
      </c>
      <c r="C75" s="413" t="s">
        <v>438</v>
      </c>
      <c r="D75" s="413"/>
      <c r="E75" s="413"/>
      <c r="F75" s="413"/>
      <c r="G75" s="413"/>
      <c r="H75" s="413"/>
      <c r="I75" s="324" t="s">
        <v>46</v>
      </c>
      <c r="J75" s="413">
        <v>2261082</v>
      </c>
      <c r="K75" s="442"/>
    </row>
    <row r="76" spans="2:18" ht="7.5" customHeight="1" x14ac:dyDescent="0.25">
      <c r="B76" s="193"/>
      <c r="C76" s="194"/>
      <c r="D76" s="194"/>
      <c r="E76" s="194"/>
      <c r="F76" s="194"/>
      <c r="G76" s="194"/>
      <c r="H76" s="194"/>
      <c r="I76" s="194"/>
      <c r="J76" s="194"/>
      <c r="K76" s="196"/>
    </row>
    <row r="77" spans="2:18" x14ac:dyDescent="0.25">
      <c r="B77" s="197" t="s">
        <v>50</v>
      </c>
      <c r="C77" s="417" t="s">
        <v>439</v>
      </c>
      <c r="D77" s="417"/>
      <c r="E77" s="414" t="s">
        <v>51</v>
      </c>
      <c r="F77" s="444"/>
      <c r="G77" s="445" t="s">
        <v>440</v>
      </c>
      <c r="H77" s="413"/>
      <c r="I77" s="413"/>
      <c r="J77" s="413"/>
      <c r="K77" s="442"/>
    </row>
    <row r="78" spans="2:18" ht="7.5" customHeight="1" x14ac:dyDescent="0.25">
      <c r="B78" s="193"/>
      <c r="C78" s="194"/>
      <c r="D78" s="194"/>
      <c r="E78" s="194"/>
      <c r="F78" s="194"/>
      <c r="G78" s="194"/>
      <c r="H78" s="194"/>
      <c r="I78" s="194"/>
      <c r="J78" s="194"/>
      <c r="K78" s="196"/>
    </row>
    <row r="79" spans="2:18" x14ac:dyDescent="0.25">
      <c r="B79" s="197" t="s">
        <v>52</v>
      </c>
      <c r="C79" s="417" t="s">
        <v>441</v>
      </c>
      <c r="D79" s="417"/>
      <c r="E79" s="414" t="s">
        <v>53</v>
      </c>
      <c r="F79" s="444"/>
      <c r="G79" s="445" t="s">
        <v>442</v>
      </c>
      <c r="H79" s="413"/>
      <c r="I79" s="413"/>
      <c r="J79" s="413"/>
      <c r="K79" s="442"/>
    </row>
    <row r="80" spans="2:18" x14ac:dyDescent="0.25">
      <c r="B80" s="193"/>
      <c r="C80" s="194"/>
      <c r="D80" s="194"/>
      <c r="E80" s="194"/>
      <c r="F80" s="194"/>
      <c r="G80" s="194"/>
      <c r="H80" s="194"/>
      <c r="I80" s="194"/>
      <c r="J80" s="194"/>
      <c r="K80" s="196"/>
    </row>
    <row r="81" spans="2:18" s="214" customFormat="1" x14ac:dyDescent="0.25">
      <c r="B81" s="426" t="s">
        <v>54</v>
      </c>
      <c r="C81" s="427"/>
      <c r="D81" s="427"/>
      <c r="E81" s="427"/>
      <c r="F81" s="427"/>
      <c r="G81" s="427"/>
      <c r="H81" s="427"/>
      <c r="I81" s="427"/>
      <c r="J81" s="427"/>
      <c r="K81" s="428"/>
      <c r="L81" s="230">
        <f>+L83+L111+L137+L177</f>
        <v>0.25083333333333335</v>
      </c>
      <c r="Q81" s="228"/>
      <c r="R81" s="229"/>
    </row>
    <row r="82" spans="2:18" ht="7.5" customHeight="1" x14ac:dyDescent="0.25">
      <c r="B82" s="193"/>
      <c r="C82" s="194"/>
      <c r="D82" s="194"/>
      <c r="E82" s="194"/>
      <c r="F82" s="194"/>
      <c r="G82" s="194"/>
      <c r="H82" s="194"/>
      <c r="I82" s="194"/>
      <c r="J82" s="194"/>
      <c r="K82" s="196"/>
    </row>
    <row r="83" spans="2:18" s="214" customFormat="1" x14ac:dyDescent="0.25">
      <c r="B83" s="447" t="s">
        <v>55</v>
      </c>
      <c r="C83" s="448"/>
      <c r="D83" s="448"/>
      <c r="E83" s="448"/>
      <c r="F83" s="448"/>
      <c r="G83" s="448"/>
      <c r="H83" s="448"/>
      <c r="I83" s="448"/>
      <c r="J83" s="448"/>
      <c r="K83" s="449"/>
      <c r="L83" s="231">
        <f>+F94+K94+F105</f>
        <v>0.05</v>
      </c>
      <c r="Q83" s="228"/>
      <c r="R83" s="229"/>
    </row>
    <row r="84" spans="2:18" x14ac:dyDescent="0.25">
      <c r="B84" s="215" t="s">
        <v>11</v>
      </c>
      <c r="C84" s="194"/>
      <c r="D84" s="194"/>
      <c r="E84" s="194"/>
      <c r="F84" s="194"/>
      <c r="G84" s="194"/>
      <c r="H84" s="194"/>
      <c r="I84" s="194"/>
      <c r="J84" s="194"/>
      <c r="K84" s="196"/>
    </row>
    <row r="85" spans="2:18" ht="7.5" customHeight="1" x14ac:dyDescent="0.25">
      <c r="B85" s="193"/>
      <c r="C85" s="194"/>
      <c r="D85" s="194"/>
      <c r="E85" s="194"/>
      <c r="F85" s="194"/>
      <c r="G85" s="194"/>
      <c r="H85" s="194"/>
      <c r="I85" s="194"/>
      <c r="J85" s="194"/>
      <c r="K85" s="196"/>
    </row>
    <row r="86" spans="2:18" x14ac:dyDescent="0.25">
      <c r="B86" s="197" t="s">
        <v>56</v>
      </c>
      <c r="C86" s="194"/>
      <c r="D86" s="232"/>
      <c r="E86" s="450">
        <v>43133</v>
      </c>
      <c r="F86" s="451"/>
      <c r="G86" s="451"/>
      <c r="H86" s="451"/>
      <c r="I86" s="451"/>
      <c r="J86" s="451"/>
      <c r="K86" s="452"/>
    </row>
    <row r="87" spans="2:18" ht="7.5" customHeight="1" x14ac:dyDescent="0.25">
      <c r="B87" s="193"/>
      <c r="C87" s="194"/>
      <c r="D87" s="232"/>
      <c r="E87" s="194"/>
      <c r="F87" s="194"/>
      <c r="G87" s="194"/>
      <c r="H87" s="194"/>
      <c r="I87" s="194"/>
      <c r="J87" s="194"/>
      <c r="K87" s="196"/>
    </row>
    <row r="88" spans="2:18" x14ac:dyDescent="0.25">
      <c r="B88" s="197" t="s">
        <v>57</v>
      </c>
      <c r="C88" s="194"/>
      <c r="D88" s="232"/>
      <c r="E88" s="438" t="s">
        <v>443</v>
      </c>
      <c r="F88" s="446"/>
      <c r="G88" s="446"/>
      <c r="H88" s="446"/>
      <c r="I88" s="446"/>
      <c r="J88" s="446"/>
      <c r="K88" s="439"/>
    </row>
    <row r="89" spans="2:18" ht="7.5" customHeight="1" x14ac:dyDescent="0.25">
      <c r="B89" s="193"/>
      <c r="C89" s="194"/>
      <c r="D89" s="232"/>
      <c r="E89" s="194"/>
      <c r="F89" s="194"/>
      <c r="G89" s="194"/>
      <c r="H89" s="194"/>
      <c r="I89" s="194"/>
      <c r="J89" s="194"/>
      <c r="K89" s="196"/>
    </row>
    <row r="90" spans="2:18" x14ac:dyDescent="0.25">
      <c r="B90" s="197" t="s">
        <v>58</v>
      </c>
      <c r="C90" s="194"/>
      <c r="D90" s="232"/>
      <c r="E90" s="413" t="s">
        <v>444</v>
      </c>
      <c r="F90" s="413"/>
      <c r="G90" s="413"/>
      <c r="H90" s="413"/>
      <c r="I90" s="413"/>
      <c r="J90" s="413"/>
      <c r="K90" s="442"/>
    </row>
    <row r="91" spans="2:18" x14ac:dyDescent="0.25">
      <c r="B91" s="193"/>
      <c r="C91" s="194"/>
      <c r="D91" s="194"/>
      <c r="E91" s="194"/>
      <c r="F91" s="194"/>
      <c r="G91" s="194"/>
      <c r="H91" s="194"/>
      <c r="I91" s="194"/>
      <c r="J91" s="194"/>
      <c r="K91" s="196"/>
    </row>
    <row r="92" spans="2:18" x14ac:dyDescent="0.25">
      <c r="B92" s="215" t="s">
        <v>445</v>
      </c>
      <c r="C92" s="194"/>
      <c r="D92" s="194"/>
      <c r="E92" s="194"/>
      <c r="F92" s="194"/>
      <c r="G92" s="194"/>
      <c r="H92" s="194"/>
      <c r="I92" s="194"/>
      <c r="J92" s="194"/>
      <c r="K92" s="196"/>
    </row>
    <row r="93" spans="2:18" ht="7.5" customHeight="1" x14ac:dyDescent="0.25">
      <c r="B93" s="193"/>
      <c r="C93" s="194"/>
      <c r="D93" s="194"/>
      <c r="E93" s="194"/>
      <c r="F93" s="194"/>
      <c r="G93" s="194"/>
      <c r="H93" s="194"/>
      <c r="I93" s="194"/>
      <c r="J93" s="194"/>
      <c r="K93" s="196"/>
    </row>
    <row r="94" spans="2:18" x14ac:dyDescent="0.25">
      <c r="B94" s="233" t="s">
        <v>59</v>
      </c>
      <c r="C94" s="194"/>
      <c r="D94" s="194"/>
      <c r="E94" s="194"/>
      <c r="F94" s="234">
        <f>SUM(F97:F103)</f>
        <v>0.01</v>
      </c>
      <c r="G94" s="197" t="s">
        <v>60</v>
      </c>
      <c r="H94" s="194"/>
      <c r="I94" s="194"/>
      <c r="J94" s="194"/>
      <c r="K94" s="235">
        <f>SUM(J97:J101)</f>
        <v>0.02</v>
      </c>
    </row>
    <row r="95" spans="2:18" x14ac:dyDescent="0.25">
      <c r="B95" s="197" t="s">
        <v>61</v>
      </c>
      <c r="C95" s="194"/>
      <c r="D95" s="194"/>
      <c r="E95" s="194"/>
      <c r="F95" s="236"/>
      <c r="G95" s="194"/>
      <c r="H95" s="194"/>
      <c r="I95" s="194"/>
      <c r="J95" s="194"/>
      <c r="K95" s="237"/>
    </row>
    <row r="96" spans="2:18" ht="7.5" customHeight="1" x14ac:dyDescent="0.25">
      <c r="B96" s="193"/>
      <c r="C96" s="194"/>
      <c r="D96" s="194"/>
      <c r="E96" s="194"/>
      <c r="F96" s="236"/>
      <c r="G96" s="194"/>
      <c r="H96" s="194"/>
      <c r="I96" s="194"/>
      <c r="J96" s="194"/>
      <c r="K96" s="237"/>
    </row>
    <row r="97" spans="2:18" x14ac:dyDescent="0.25">
      <c r="B97" s="193"/>
      <c r="C97" s="496" t="s">
        <v>62</v>
      </c>
      <c r="D97" s="432"/>
      <c r="E97" s="293" t="s">
        <v>415</v>
      </c>
      <c r="F97" s="234">
        <f>IF(E97="X",1%,0%)</f>
        <v>0.01</v>
      </c>
      <c r="G97" s="431" t="s">
        <v>63</v>
      </c>
      <c r="H97" s="496"/>
      <c r="I97" s="293" t="s">
        <v>415</v>
      </c>
      <c r="J97" s="239">
        <f>IF(I97="X",2%,0%)</f>
        <v>0.02</v>
      </c>
      <c r="K97" s="237"/>
      <c r="M97" s="189"/>
    </row>
    <row r="98" spans="2:18" ht="7.5" customHeight="1" x14ac:dyDescent="0.25">
      <c r="B98" s="193"/>
      <c r="C98" s="330"/>
      <c r="D98" s="194"/>
      <c r="E98" s="324"/>
      <c r="F98" s="236"/>
      <c r="G98" s="194"/>
      <c r="H98" s="194"/>
      <c r="I98" s="324"/>
      <c r="J98" s="240"/>
      <c r="K98" s="237"/>
      <c r="M98" s="189"/>
    </row>
    <row r="99" spans="2:18" x14ac:dyDescent="0.25">
      <c r="B99" s="193"/>
      <c r="C99" s="496" t="s">
        <v>64</v>
      </c>
      <c r="D99" s="432"/>
      <c r="E99" s="293"/>
      <c r="F99" s="234">
        <f>IF(E99="X",2%,0%)</f>
        <v>0</v>
      </c>
      <c r="G99" s="431" t="s">
        <v>65</v>
      </c>
      <c r="H99" s="496"/>
      <c r="I99" s="293"/>
      <c r="J99" s="239">
        <f>IF(I99="X",3%,0%)</f>
        <v>0</v>
      </c>
      <c r="K99" s="237"/>
      <c r="M99" s="189"/>
    </row>
    <row r="100" spans="2:18" ht="7.5" customHeight="1" x14ac:dyDescent="0.25">
      <c r="B100" s="193"/>
      <c r="C100" s="330"/>
      <c r="D100" s="194"/>
      <c r="E100" s="324"/>
      <c r="F100" s="236"/>
      <c r="G100" s="194"/>
      <c r="H100" s="194"/>
      <c r="I100" s="324"/>
      <c r="J100" s="240"/>
      <c r="K100" s="237"/>
      <c r="M100" s="189"/>
    </row>
    <row r="101" spans="2:18" x14ac:dyDescent="0.25">
      <c r="B101" s="193"/>
      <c r="C101" s="496" t="s">
        <v>66</v>
      </c>
      <c r="D101" s="432"/>
      <c r="E101" s="293"/>
      <c r="F101" s="234">
        <f>IF(E101="X",3%,0%)</f>
        <v>0</v>
      </c>
      <c r="G101" s="431" t="s">
        <v>67</v>
      </c>
      <c r="H101" s="496"/>
      <c r="I101" s="293"/>
      <c r="J101" s="239">
        <f>IF(I101="X",3%,0%)</f>
        <v>0</v>
      </c>
      <c r="K101" s="237"/>
      <c r="M101" s="189"/>
    </row>
    <row r="102" spans="2:18" ht="7.5" customHeight="1" x14ac:dyDescent="0.25">
      <c r="B102" s="193"/>
      <c r="C102" s="330"/>
      <c r="D102" s="194"/>
      <c r="E102" s="324"/>
      <c r="F102" s="236"/>
      <c r="G102" s="194"/>
      <c r="H102" s="194"/>
      <c r="I102" s="194"/>
      <c r="J102" s="194"/>
      <c r="K102" s="196"/>
      <c r="M102" s="189"/>
    </row>
    <row r="103" spans="2:18" x14ac:dyDescent="0.25">
      <c r="B103" s="193"/>
      <c r="C103" s="496" t="s">
        <v>68</v>
      </c>
      <c r="D103" s="432"/>
      <c r="E103" s="293"/>
      <c r="F103" s="234">
        <f>IF(E103="X",3%,0%)</f>
        <v>0</v>
      </c>
      <c r="G103" s="194"/>
      <c r="H103" s="194"/>
      <c r="I103" s="194"/>
      <c r="J103" s="194"/>
      <c r="K103" s="196"/>
      <c r="M103" s="189"/>
    </row>
    <row r="104" spans="2:18" x14ac:dyDescent="0.25">
      <c r="B104" s="193"/>
      <c r="C104" s="194"/>
      <c r="D104" s="194"/>
      <c r="E104" s="194"/>
      <c r="F104" s="236"/>
      <c r="G104" s="194"/>
      <c r="H104" s="194"/>
      <c r="I104" s="194"/>
      <c r="J104" s="194"/>
      <c r="K104" s="196"/>
    </row>
    <row r="105" spans="2:18" x14ac:dyDescent="0.25">
      <c r="B105" s="197" t="s">
        <v>446</v>
      </c>
      <c r="C105" s="194"/>
      <c r="D105" s="194"/>
      <c r="E105" s="194"/>
      <c r="F105" s="234">
        <f>SUM(F107:F109)</f>
        <v>0.02</v>
      </c>
      <c r="G105" s="194"/>
      <c r="H105" s="194"/>
      <c r="I105" s="194"/>
      <c r="J105" s="194"/>
      <c r="K105" s="196"/>
    </row>
    <row r="106" spans="2:18" x14ac:dyDescent="0.25">
      <c r="B106" s="197" t="s">
        <v>447</v>
      </c>
      <c r="C106" s="194"/>
      <c r="D106" s="194"/>
      <c r="E106" s="194"/>
      <c r="F106" s="236"/>
      <c r="G106" s="194"/>
      <c r="H106" s="194"/>
      <c r="I106" s="194"/>
      <c r="J106" s="194"/>
      <c r="K106" s="196"/>
    </row>
    <row r="107" spans="2:18" x14ac:dyDescent="0.25">
      <c r="B107" s="193"/>
      <c r="C107" s="496" t="s">
        <v>70</v>
      </c>
      <c r="D107" s="432"/>
      <c r="E107" s="293" t="s">
        <v>415</v>
      </c>
      <c r="F107" s="234">
        <f>IF(E107="X",2%,0%)</f>
        <v>0.02</v>
      </c>
      <c r="G107" s="194"/>
      <c r="H107" s="194"/>
      <c r="I107" s="194"/>
      <c r="J107" s="194"/>
      <c r="K107" s="196"/>
    </row>
    <row r="108" spans="2:18" ht="7.5" customHeight="1" x14ac:dyDescent="0.25">
      <c r="B108" s="193"/>
      <c r="C108" s="330"/>
      <c r="D108" s="194"/>
      <c r="E108" s="324"/>
      <c r="F108" s="236"/>
      <c r="G108" s="194"/>
      <c r="H108" s="194"/>
      <c r="I108" s="194"/>
      <c r="J108" s="194"/>
      <c r="K108" s="196"/>
    </row>
    <row r="109" spans="2:18" x14ac:dyDescent="0.25">
      <c r="B109" s="193"/>
      <c r="C109" s="496" t="s">
        <v>71</v>
      </c>
      <c r="D109" s="432"/>
      <c r="E109" s="293"/>
      <c r="F109" s="234">
        <f>IF(E109="X",0%,0%)</f>
        <v>0</v>
      </c>
      <c r="G109" s="194"/>
      <c r="H109" s="194"/>
      <c r="I109" s="194"/>
      <c r="J109" s="194"/>
      <c r="K109" s="196"/>
    </row>
    <row r="110" spans="2:18" x14ac:dyDescent="0.25">
      <c r="B110" s="193"/>
      <c r="C110" s="194"/>
      <c r="D110" s="194"/>
      <c r="E110" s="194"/>
      <c r="F110" s="194"/>
      <c r="G110" s="194"/>
      <c r="H110" s="194"/>
      <c r="I110" s="194"/>
      <c r="J110" s="194"/>
      <c r="K110" s="196"/>
    </row>
    <row r="111" spans="2:18" s="214" customFormat="1" x14ac:dyDescent="0.25">
      <c r="B111" s="447" t="s">
        <v>72</v>
      </c>
      <c r="C111" s="448"/>
      <c r="D111" s="448"/>
      <c r="E111" s="448"/>
      <c r="F111" s="448"/>
      <c r="G111" s="448"/>
      <c r="H111" s="448"/>
      <c r="I111" s="448"/>
      <c r="J111" s="448"/>
      <c r="K111" s="449"/>
      <c r="L111" s="231">
        <f>+L120+L123</f>
        <v>1.3333333333333332E-2</v>
      </c>
      <c r="Q111" s="228"/>
      <c r="R111" s="229"/>
    </row>
    <row r="112" spans="2:18" x14ac:dyDescent="0.25">
      <c r="B112" s="215"/>
      <c r="C112" s="194"/>
      <c r="D112" s="194"/>
      <c r="E112" s="194"/>
      <c r="F112" s="194"/>
      <c r="G112" s="194"/>
      <c r="H112" s="194"/>
      <c r="I112" s="194"/>
      <c r="J112" s="194"/>
      <c r="K112" s="196"/>
    </row>
    <row r="113" spans="2:31" x14ac:dyDescent="0.25">
      <c r="B113" s="215" t="s">
        <v>73</v>
      </c>
      <c r="C113" s="194"/>
      <c r="D113" s="194"/>
      <c r="E113" s="194"/>
      <c r="F113" s="194"/>
      <c r="G113" s="194"/>
      <c r="H113" s="194"/>
      <c r="I113" s="194"/>
      <c r="J113" s="194"/>
      <c r="K113" s="196"/>
    </row>
    <row r="114" spans="2:31" ht="7.5" customHeight="1" x14ac:dyDescent="0.25">
      <c r="B114" s="193"/>
      <c r="C114" s="330"/>
      <c r="D114" s="194"/>
      <c r="E114" s="194"/>
      <c r="F114" s="194"/>
      <c r="G114" s="194"/>
      <c r="H114" s="194"/>
      <c r="I114" s="194"/>
      <c r="J114" s="194"/>
      <c r="K114" s="196"/>
    </row>
    <row r="115" spans="2:31" x14ac:dyDescent="0.25">
      <c r="B115" s="197" t="s">
        <v>74</v>
      </c>
      <c r="C115" s="194"/>
      <c r="D115" s="194"/>
      <c r="E115" s="194"/>
      <c r="F115" s="194"/>
      <c r="G115" s="194"/>
      <c r="H115" s="194"/>
      <c r="I115" s="194"/>
      <c r="J115" s="194"/>
      <c r="K115" s="196"/>
    </row>
    <row r="116" spans="2:31" x14ac:dyDescent="0.25">
      <c r="B116" s="193"/>
      <c r="C116" s="194"/>
      <c r="D116" s="194"/>
      <c r="E116" s="194"/>
      <c r="F116" s="194"/>
      <c r="G116" s="194"/>
      <c r="H116" s="194"/>
      <c r="I116" s="194"/>
      <c r="J116" s="194"/>
      <c r="K116" s="196"/>
    </row>
    <row r="117" spans="2:31" x14ac:dyDescent="0.25">
      <c r="B117" s="241" t="s">
        <v>75</v>
      </c>
      <c r="C117" s="463" t="s">
        <v>76</v>
      </c>
      <c r="D117" s="463"/>
      <c r="E117" s="327" t="s">
        <v>77</v>
      </c>
      <c r="F117" s="327" t="s">
        <v>78</v>
      </c>
      <c r="G117" s="327" t="s">
        <v>79</v>
      </c>
      <c r="H117" s="328" t="s">
        <v>80</v>
      </c>
      <c r="I117" s="464" t="s">
        <v>81</v>
      </c>
      <c r="J117" s="464"/>
      <c r="K117" s="465"/>
    </row>
    <row r="118" spans="2:31" x14ac:dyDescent="0.25">
      <c r="B118" s="497" t="s">
        <v>80</v>
      </c>
      <c r="C118" s="498" t="s">
        <v>82</v>
      </c>
      <c r="D118" s="498"/>
      <c r="E118" s="242" t="s">
        <v>83</v>
      </c>
      <c r="F118" s="294"/>
      <c r="G118" s="294"/>
      <c r="H118" s="499">
        <f>+G118-G119</f>
        <v>0</v>
      </c>
      <c r="I118" s="466" t="s">
        <v>84</v>
      </c>
      <c r="J118" s="466"/>
      <c r="K118" s="467"/>
    </row>
    <row r="119" spans="2:31" x14ac:dyDescent="0.25">
      <c r="B119" s="497"/>
      <c r="C119" s="498"/>
      <c r="D119" s="498"/>
      <c r="E119" s="242" t="s">
        <v>85</v>
      </c>
      <c r="F119" s="294"/>
      <c r="G119" s="294"/>
      <c r="H119" s="500"/>
      <c r="I119" s="466"/>
      <c r="J119" s="466"/>
      <c r="K119" s="467"/>
    </row>
    <row r="120" spans="2:31" ht="15" x14ac:dyDescent="0.25">
      <c r="B120" s="193"/>
      <c r="C120" s="194"/>
      <c r="D120" s="194"/>
      <c r="E120" s="194"/>
      <c r="F120" s="194"/>
      <c r="G120" s="194"/>
      <c r="H120" s="194"/>
      <c r="I120" s="194"/>
      <c r="J120" s="194"/>
      <c r="K120" s="196"/>
      <c r="L120" s="243">
        <f>IF(G118&gt;G119,2%,0%)</f>
        <v>0</v>
      </c>
    </row>
    <row r="121" spans="2:31" x14ac:dyDescent="0.25">
      <c r="B121" s="197" t="s">
        <v>86</v>
      </c>
      <c r="C121" s="194"/>
      <c r="D121" s="194"/>
      <c r="E121" s="194"/>
      <c r="F121" s="194"/>
      <c r="G121" s="194"/>
      <c r="H121" s="194"/>
      <c r="I121" s="194"/>
      <c r="J121" s="194"/>
      <c r="K121" s="196"/>
    </row>
    <row r="122" spans="2:31" x14ac:dyDescent="0.25">
      <c r="B122" s="193"/>
      <c r="C122" s="194"/>
      <c r="D122" s="194"/>
      <c r="E122" s="194"/>
      <c r="F122" s="194"/>
      <c r="G122" s="194"/>
      <c r="H122" s="194"/>
      <c r="I122" s="194"/>
      <c r="J122" s="194"/>
      <c r="K122" s="196"/>
      <c r="N122" s="244"/>
      <c r="O122" s="244"/>
      <c r="P122" s="244"/>
      <c r="R122" s="245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</row>
    <row r="123" spans="2:31" s="247" customFormat="1" ht="22.5" customHeight="1" x14ac:dyDescent="0.25">
      <c r="B123" s="241" t="s">
        <v>75</v>
      </c>
      <c r="C123" s="463" t="s">
        <v>76</v>
      </c>
      <c r="D123" s="463"/>
      <c r="E123" s="327" t="s">
        <v>77</v>
      </c>
      <c r="F123" s="327" t="s">
        <v>78</v>
      </c>
      <c r="G123" s="327" t="s">
        <v>79</v>
      </c>
      <c r="H123" s="328" t="s">
        <v>87</v>
      </c>
      <c r="I123" s="464" t="s">
        <v>81</v>
      </c>
      <c r="J123" s="464"/>
      <c r="K123" s="465"/>
      <c r="L123" s="246">
        <f>SUM(L124:L135)</f>
        <v>1.3333333333333332E-2</v>
      </c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</row>
    <row r="124" spans="2:31" ht="22.5" customHeight="1" x14ac:dyDescent="0.25">
      <c r="B124" s="453" t="s">
        <v>88</v>
      </c>
      <c r="C124" s="455" t="s">
        <v>89</v>
      </c>
      <c r="D124" s="456"/>
      <c r="E124" s="242" t="s">
        <v>90</v>
      </c>
      <c r="F124" s="294">
        <v>5000</v>
      </c>
      <c r="G124" s="294">
        <v>5500</v>
      </c>
      <c r="H124" s="459">
        <f>IFERROR((+G124/G125),0)</f>
        <v>0.6470588235294118</v>
      </c>
      <c r="I124" s="466" t="s">
        <v>91</v>
      </c>
      <c r="J124" s="466"/>
      <c r="K124" s="467"/>
      <c r="L124" s="486">
        <f>VLOOKUP(H124,ENDEUDAMIENTO[],2)</f>
        <v>3.3333333333333331E-3</v>
      </c>
      <c r="M124" s="485"/>
      <c r="N124" s="248"/>
      <c r="O124" s="249"/>
      <c r="P124" s="249"/>
      <c r="Q124" s="249"/>
      <c r="R124" s="249"/>
      <c r="S124" s="250"/>
      <c r="T124" s="250"/>
      <c r="U124" s="250"/>
      <c r="V124" s="249"/>
      <c r="W124" s="249"/>
      <c r="X124" s="249"/>
      <c r="Y124" s="249"/>
      <c r="Z124" s="251"/>
      <c r="AA124" s="251"/>
      <c r="AB124" s="251"/>
      <c r="AC124" s="244"/>
      <c r="AD124" s="244"/>
      <c r="AE124" s="244"/>
    </row>
    <row r="125" spans="2:31" ht="22.5" customHeight="1" x14ac:dyDescent="0.25">
      <c r="B125" s="454"/>
      <c r="C125" s="457"/>
      <c r="D125" s="458"/>
      <c r="E125" s="252" t="s">
        <v>448</v>
      </c>
      <c r="F125" s="294">
        <v>8000</v>
      </c>
      <c r="G125" s="294">
        <v>8500</v>
      </c>
      <c r="H125" s="460"/>
      <c r="I125" s="466"/>
      <c r="J125" s="466"/>
      <c r="K125" s="467"/>
      <c r="L125" s="486"/>
      <c r="M125" s="485"/>
      <c r="N125" s="251"/>
      <c r="O125" s="253"/>
      <c r="P125" s="253"/>
      <c r="Q125" s="253"/>
      <c r="R125" s="253"/>
      <c r="S125" s="254"/>
      <c r="T125" s="254"/>
      <c r="U125" s="254"/>
      <c r="V125" s="255"/>
      <c r="W125" s="255"/>
      <c r="X125" s="255"/>
      <c r="Y125" s="255"/>
      <c r="Z125" s="256"/>
      <c r="AA125" s="251"/>
      <c r="AB125" s="251"/>
      <c r="AC125" s="244"/>
      <c r="AD125" s="244"/>
      <c r="AE125" s="244"/>
    </row>
    <row r="126" spans="2:31" ht="22.5" customHeight="1" x14ac:dyDescent="0.25">
      <c r="B126" s="453" t="s">
        <v>93</v>
      </c>
      <c r="C126" s="455" t="s">
        <v>94</v>
      </c>
      <c r="D126" s="456"/>
      <c r="E126" s="242" t="s">
        <v>95</v>
      </c>
      <c r="F126" s="294">
        <v>10000</v>
      </c>
      <c r="G126" s="294">
        <v>10500</v>
      </c>
      <c r="H126" s="459">
        <f>IFERROR((+G126/G127),0)</f>
        <v>1.9090909090909092</v>
      </c>
      <c r="I126" s="461" t="s">
        <v>96</v>
      </c>
      <c r="J126" s="461"/>
      <c r="K126" s="462"/>
      <c r="L126" s="486">
        <f>VLOOKUP(H126,SOLVENCIA[],2)</f>
        <v>3.3333333333333331E-3</v>
      </c>
      <c r="M126" s="485"/>
      <c r="N126" s="248"/>
      <c r="O126" s="249"/>
      <c r="P126" s="249"/>
      <c r="Q126" s="249"/>
      <c r="R126" s="249"/>
      <c r="S126" s="257"/>
      <c r="T126" s="250"/>
      <c r="U126" s="257"/>
      <c r="V126" s="249"/>
      <c r="W126" s="249"/>
      <c r="X126" s="249"/>
      <c r="Y126" s="249"/>
      <c r="Z126" s="251"/>
      <c r="AA126" s="251"/>
      <c r="AB126" s="251"/>
      <c r="AC126" s="244"/>
      <c r="AD126" s="244"/>
      <c r="AE126" s="244"/>
    </row>
    <row r="127" spans="2:31" ht="22.5" customHeight="1" x14ac:dyDescent="0.25">
      <c r="B127" s="454"/>
      <c r="C127" s="457"/>
      <c r="D127" s="458"/>
      <c r="E127" s="242" t="s">
        <v>90</v>
      </c>
      <c r="F127" s="294">
        <f>+F124</f>
        <v>5000</v>
      </c>
      <c r="G127" s="294">
        <f>+G124</f>
        <v>5500</v>
      </c>
      <c r="H127" s="460"/>
      <c r="I127" s="461"/>
      <c r="J127" s="461"/>
      <c r="K127" s="462"/>
      <c r="L127" s="486"/>
      <c r="M127" s="485"/>
      <c r="N127" s="251"/>
      <c r="O127" s="253"/>
      <c r="P127" s="253"/>
      <c r="Q127" s="253"/>
      <c r="R127" s="253"/>
      <c r="S127" s="253"/>
      <c r="T127" s="254"/>
      <c r="U127" s="253"/>
      <c r="V127" s="253"/>
      <c r="W127" s="253"/>
      <c r="X127" s="253"/>
      <c r="Y127" s="253"/>
      <c r="Z127" s="251"/>
      <c r="AA127" s="251"/>
      <c r="AB127" s="251"/>
      <c r="AC127" s="244"/>
      <c r="AD127" s="244"/>
      <c r="AE127" s="244"/>
    </row>
    <row r="128" spans="2:31" ht="22.5" customHeight="1" x14ac:dyDescent="0.25">
      <c r="B128" s="453" t="s">
        <v>97</v>
      </c>
      <c r="C128" s="455" t="s">
        <v>98</v>
      </c>
      <c r="D128" s="456"/>
      <c r="E128" s="252" t="s">
        <v>99</v>
      </c>
      <c r="F128" s="294">
        <v>5500</v>
      </c>
      <c r="G128" s="294">
        <v>6000</v>
      </c>
      <c r="H128" s="459">
        <f>IFERROR((+G128/G129),0)</f>
        <v>1.5</v>
      </c>
      <c r="I128" s="461" t="s">
        <v>100</v>
      </c>
      <c r="J128" s="461"/>
      <c r="K128" s="462"/>
      <c r="L128" s="487">
        <f>VLOOKUP(H128,LIQUIDEZ[],2)</f>
        <v>3.3333333333333331E-3</v>
      </c>
      <c r="M128" s="485"/>
      <c r="N128" s="248"/>
      <c r="O128" s="249"/>
      <c r="P128" s="249"/>
      <c r="Q128" s="249"/>
      <c r="R128" s="249"/>
      <c r="S128" s="257"/>
      <c r="T128" s="250"/>
      <c r="U128" s="257"/>
      <c r="V128" s="249"/>
      <c r="W128" s="249"/>
      <c r="X128" s="249"/>
      <c r="Y128" s="249"/>
      <c r="Z128" s="251"/>
      <c r="AA128" s="251"/>
      <c r="AB128" s="251"/>
      <c r="AC128" s="244"/>
      <c r="AD128" s="244"/>
      <c r="AE128" s="244"/>
    </row>
    <row r="129" spans="2:31" ht="22.5" customHeight="1" x14ac:dyDescent="0.25">
      <c r="B129" s="454"/>
      <c r="C129" s="457"/>
      <c r="D129" s="458"/>
      <c r="E129" s="252" t="s">
        <v>101</v>
      </c>
      <c r="F129" s="294">
        <v>3500</v>
      </c>
      <c r="G129" s="294">
        <v>4000</v>
      </c>
      <c r="H129" s="460"/>
      <c r="I129" s="461"/>
      <c r="J129" s="461"/>
      <c r="K129" s="462"/>
      <c r="L129" s="487"/>
      <c r="M129" s="485"/>
      <c r="N129" s="251"/>
      <c r="O129" s="253"/>
      <c r="P129" s="253"/>
      <c r="Q129" s="253"/>
      <c r="R129" s="253"/>
      <c r="S129" s="253"/>
      <c r="T129" s="254"/>
      <c r="U129" s="253"/>
      <c r="V129" s="253"/>
      <c r="W129" s="253"/>
      <c r="X129" s="253"/>
      <c r="Y129" s="253"/>
      <c r="Z129" s="251"/>
      <c r="AA129" s="251"/>
      <c r="AB129" s="251"/>
      <c r="AC129" s="244"/>
      <c r="AD129" s="244"/>
      <c r="AE129" s="244"/>
    </row>
    <row r="130" spans="2:31" ht="22.5" customHeight="1" x14ac:dyDescent="0.25">
      <c r="B130" s="453" t="s">
        <v>102</v>
      </c>
      <c r="C130" s="455" t="s">
        <v>103</v>
      </c>
      <c r="D130" s="456"/>
      <c r="E130" s="252" t="s">
        <v>99</v>
      </c>
      <c r="F130" s="294">
        <f>+F128</f>
        <v>5500</v>
      </c>
      <c r="G130" s="294">
        <f>+G128</f>
        <v>6000</v>
      </c>
      <c r="H130" s="459">
        <f>IFERROR((+G130-G131),0)</f>
        <v>2000</v>
      </c>
      <c r="I130" s="461" t="s">
        <v>104</v>
      </c>
      <c r="J130" s="461"/>
      <c r="K130" s="462"/>
      <c r="L130" s="487">
        <f>VLOOKUP(H130,CAPITAL_TRABAJO[],2)</f>
        <v>0</v>
      </c>
      <c r="M130" s="485"/>
      <c r="N130" s="248"/>
      <c r="O130" s="249"/>
      <c r="P130" s="249"/>
      <c r="Q130" s="249"/>
      <c r="R130" s="249"/>
      <c r="S130" s="257"/>
      <c r="T130" s="250"/>
      <c r="U130" s="257"/>
      <c r="V130" s="249"/>
      <c r="W130" s="250"/>
      <c r="X130" s="250"/>
      <c r="Y130" s="250"/>
      <c r="Z130" s="251"/>
      <c r="AA130" s="251"/>
      <c r="AB130" s="251"/>
      <c r="AC130" s="244"/>
      <c r="AD130" s="244"/>
      <c r="AE130" s="244"/>
    </row>
    <row r="131" spans="2:31" ht="22.5" customHeight="1" x14ac:dyDescent="0.25">
      <c r="B131" s="454"/>
      <c r="C131" s="457"/>
      <c r="D131" s="458"/>
      <c r="E131" s="252" t="s">
        <v>101</v>
      </c>
      <c r="F131" s="294">
        <f>+F129</f>
        <v>3500</v>
      </c>
      <c r="G131" s="294">
        <f>+G129</f>
        <v>4000</v>
      </c>
      <c r="H131" s="460"/>
      <c r="I131" s="461"/>
      <c r="J131" s="461"/>
      <c r="K131" s="462"/>
      <c r="L131" s="487"/>
      <c r="M131" s="485"/>
      <c r="N131" s="251"/>
      <c r="O131" s="253"/>
      <c r="P131" s="253"/>
      <c r="Q131" s="253"/>
      <c r="R131" s="253"/>
      <c r="S131" s="253"/>
      <c r="T131" s="254"/>
      <c r="U131" s="253"/>
      <c r="V131" s="253"/>
      <c r="W131" s="254"/>
      <c r="X131" s="254"/>
      <c r="Y131" s="254"/>
      <c r="Z131" s="251"/>
      <c r="AA131" s="251"/>
      <c r="AB131" s="251"/>
      <c r="AC131" s="244"/>
      <c r="AD131" s="244"/>
      <c r="AE131" s="244"/>
    </row>
    <row r="132" spans="2:31" ht="22.5" customHeight="1" x14ac:dyDescent="0.25">
      <c r="B132" s="484" t="s">
        <v>105</v>
      </c>
      <c r="C132" s="455" t="s">
        <v>106</v>
      </c>
      <c r="D132" s="456"/>
      <c r="E132" s="242" t="s">
        <v>107</v>
      </c>
      <c r="F132" s="294">
        <v>2000</v>
      </c>
      <c r="G132" s="294">
        <v>2500</v>
      </c>
      <c r="H132" s="459">
        <f>IFERROR((+G132/G133),0)</f>
        <v>0.23809523809523808</v>
      </c>
      <c r="I132" s="461" t="s">
        <v>108</v>
      </c>
      <c r="J132" s="461"/>
      <c r="K132" s="462"/>
      <c r="L132" s="487">
        <f>VLOOKUP(H132,ROA[],2)</f>
        <v>0</v>
      </c>
      <c r="M132" s="485"/>
      <c r="N132" s="248"/>
      <c r="O132" s="249"/>
      <c r="P132" s="249"/>
      <c r="Q132" s="249"/>
      <c r="R132" s="249"/>
      <c r="S132" s="249"/>
      <c r="T132" s="250"/>
      <c r="U132" s="249"/>
      <c r="V132" s="250"/>
      <c r="W132" s="250"/>
      <c r="X132" s="250"/>
      <c r="Y132" s="250"/>
      <c r="Z132" s="251"/>
      <c r="AA132" s="251"/>
      <c r="AB132" s="251"/>
      <c r="AC132" s="244"/>
      <c r="AD132" s="244"/>
      <c r="AE132" s="244"/>
    </row>
    <row r="133" spans="2:31" ht="22.5" customHeight="1" x14ac:dyDescent="0.25">
      <c r="B133" s="454"/>
      <c r="C133" s="457"/>
      <c r="D133" s="458"/>
      <c r="E133" s="252" t="s">
        <v>95</v>
      </c>
      <c r="F133" s="294">
        <f>+F126</f>
        <v>10000</v>
      </c>
      <c r="G133" s="294">
        <f>+G126</f>
        <v>10500</v>
      </c>
      <c r="H133" s="460"/>
      <c r="I133" s="461"/>
      <c r="J133" s="461"/>
      <c r="K133" s="462"/>
      <c r="L133" s="487"/>
      <c r="M133" s="485"/>
      <c r="N133" s="251"/>
      <c r="O133" s="253"/>
      <c r="P133" s="258"/>
      <c r="Q133" s="253"/>
      <c r="R133" s="258"/>
      <c r="S133" s="253"/>
      <c r="T133" s="259"/>
      <c r="U133" s="253"/>
      <c r="V133" s="254"/>
      <c r="W133" s="254"/>
      <c r="X133" s="254"/>
      <c r="Y133" s="254"/>
      <c r="Z133" s="251"/>
      <c r="AA133" s="251"/>
      <c r="AB133" s="251"/>
      <c r="AC133" s="244"/>
      <c r="AD133" s="244"/>
      <c r="AE133" s="244"/>
    </row>
    <row r="134" spans="2:31" ht="22.5" customHeight="1" x14ac:dyDescent="0.25">
      <c r="B134" s="484" t="s">
        <v>110</v>
      </c>
      <c r="C134" s="455" t="s">
        <v>111</v>
      </c>
      <c r="D134" s="456"/>
      <c r="E134" s="242" t="s">
        <v>107</v>
      </c>
      <c r="F134" s="294">
        <f>+F132</f>
        <v>2000</v>
      </c>
      <c r="G134" s="294">
        <f>+G132</f>
        <v>2500</v>
      </c>
      <c r="H134" s="459">
        <f>IFERROR((+G134/G135),0)</f>
        <v>0.29411764705882354</v>
      </c>
      <c r="I134" s="466" t="s">
        <v>112</v>
      </c>
      <c r="J134" s="466"/>
      <c r="K134" s="467"/>
      <c r="L134" s="487">
        <f>VLOOKUP(H134,ROE[],2)</f>
        <v>3.3333333333333331E-3</v>
      </c>
      <c r="M134" s="485"/>
      <c r="N134" s="248"/>
      <c r="O134" s="249"/>
      <c r="P134" s="249"/>
      <c r="Q134" s="249"/>
      <c r="R134" s="249"/>
      <c r="S134" s="257"/>
      <c r="T134" s="250"/>
      <c r="U134" s="257"/>
      <c r="V134" s="249"/>
      <c r="W134" s="250"/>
      <c r="X134" s="250"/>
      <c r="Y134" s="250"/>
      <c r="Z134" s="251"/>
      <c r="AA134" s="251"/>
      <c r="AB134" s="251"/>
      <c r="AC134" s="244"/>
      <c r="AD134" s="244"/>
      <c r="AE134" s="244"/>
    </row>
    <row r="135" spans="2:31" ht="22.5" customHeight="1" x14ac:dyDescent="0.25">
      <c r="B135" s="454"/>
      <c r="C135" s="457"/>
      <c r="D135" s="458"/>
      <c r="E135" s="252" t="s">
        <v>448</v>
      </c>
      <c r="F135" s="294">
        <f>+F125</f>
        <v>8000</v>
      </c>
      <c r="G135" s="294">
        <f>+G125</f>
        <v>8500</v>
      </c>
      <c r="H135" s="460"/>
      <c r="I135" s="466"/>
      <c r="J135" s="466"/>
      <c r="K135" s="467"/>
      <c r="L135" s="487"/>
      <c r="M135" s="485"/>
      <c r="N135" s="251"/>
      <c r="O135" s="253"/>
      <c r="P135" s="255"/>
      <c r="Q135" s="253"/>
      <c r="R135" s="255"/>
      <c r="S135" s="253"/>
      <c r="T135" s="254"/>
      <c r="U135" s="253"/>
      <c r="V135" s="255"/>
      <c r="W135" s="253"/>
      <c r="X135" s="255"/>
      <c r="Y135" s="253"/>
      <c r="Z135" s="251"/>
      <c r="AA135" s="251"/>
      <c r="AB135" s="251"/>
      <c r="AC135" s="244"/>
      <c r="AD135" s="244"/>
      <c r="AE135" s="244"/>
    </row>
    <row r="136" spans="2:31" x14ac:dyDescent="0.25">
      <c r="B136" s="193"/>
      <c r="C136" s="194"/>
      <c r="D136" s="194"/>
      <c r="E136" s="194"/>
      <c r="F136" s="194"/>
      <c r="G136" s="194"/>
      <c r="H136" s="194"/>
      <c r="I136" s="194"/>
      <c r="J136" s="194"/>
      <c r="K136" s="196"/>
      <c r="N136" s="244"/>
      <c r="O136" s="244"/>
      <c r="P136" s="244"/>
      <c r="R136" s="245"/>
      <c r="S136" s="244"/>
      <c r="T136" s="244"/>
      <c r="U136" s="251"/>
      <c r="V136" s="251"/>
      <c r="W136" s="251"/>
      <c r="X136" s="251"/>
      <c r="Y136" s="251"/>
      <c r="Z136" s="244"/>
      <c r="AA136" s="244"/>
      <c r="AB136" s="244"/>
      <c r="AC136" s="244"/>
      <c r="AD136" s="244"/>
      <c r="AE136" s="244"/>
    </row>
    <row r="137" spans="2:31" s="214" customFormat="1" x14ac:dyDescent="0.25">
      <c r="B137" s="447" t="s">
        <v>114</v>
      </c>
      <c r="C137" s="448"/>
      <c r="D137" s="448"/>
      <c r="E137" s="448"/>
      <c r="F137" s="448"/>
      <c r="G137" s="448"/>
      <c r="H137" s="448"/>
      <c r="I137" s="448"/>
      <c r="J137" s="448"/>
      <c r="K137" s="449"/>
      <c r="L137" s="231">
        <f>+F142+K142+K151+F151+K161+F161+K170+F170</f>
        <v>9.2499999999999999E-2</v>
      </c>
      <c r="N137" s="244"/>
      <c r="O137" s="244"/>
      <c r="P137" s="244"/>
      <c r="Q137" s="189"/>
      <c r="R137" s="245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</row>
    <row r="138" spans="2:31" x14ac:dyDescent="0.25">
      <c r="B138" s="215"/>
      <c r="C138" s="194"/>
      <c r="D138" s="194"/>
      <c r="E138" s="194"/>
      <c r="F138" s="194"/>
      <c r="G138" s="194"/>
      <c r="H138" s="194"/>
      <c r="I138" s="194"/>
      <c r="J138" s="194"/>
      <c r="K138" s="196"/>
      <c r="N138" s="244"/>
      <c r="O138" s="244"/>
      <c r="P138" s="244"/>
      <c r="R138" s="245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</row>
    <row r="139" spans="2:31" x14ac:dyDescent="0.25">
      <c r="B139" s="215" t="s">
        <v>445</v>
      </c>
      <c r="C139" s="194"/>
      <c r="D139" s="194"/>
      <c r="E139" s="194"/>
      <c r="F139" s="194"/>
      <c r="G139" s="194"/>
      <c r="H139" s="194"/>
      <c r="I139" s="194"/>
      <c r="J139" s="194"/>
      <c r="K139" s="196"/>
      <c r="N139" s="244"/>
      <c r="O139" s="244"/>
      <c r="P139" s="244"/>
      <c r="R139" s="245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</row>
    <row r="140" spans="2:31" ht="7.5" customHeight="1" x14ac:dyDescent="0.25">
      <c r="B140" s="193"/>
      <c r="C140" s="194"/>
      <c r="D140" s="194"/>
      <c r="E140" s="194"/>
      <c r="F140" s="260"/>
      <c r="G140" s="194"/>
      <c r="H140" s="194"/>
      <c r="I140" s="194"/>
      <c r="J140" s="194"/>
      <c r="K140" s="196"/>
      <c r="N140" s="244"/>
      <c r="O140" s="244"/>
      <c r="P140" s="244"/>
      <c r="R140" s="245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</row>
    <row r="141" spans="2:31" x14ac:dyDescent="0.25">
      <c r="B141" s="197" t="s">
        <v>115</v>
      </c>
      <c r="C141" s="194"/>
      <c r="D141" s="194"/>
      <c r="E141" s="194"/>
      <c r="F141" s="260"/>
      <c r="G141" s="202" t="s">
        <v>116</v>
      </c>
      <c r="H141" s="194"/>
      <c r="I141" s="194"/>
      <c r="J141" s="194"/>
      <c r="K141" s="196"/>
      <c r="N141" s="244"/>
      <c r="O141" s="244"/>
      <c r="P141" s="244"/>
      <c r="R141" s="245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</row>
    <row r="142" spans="2:31" x14ac:dyDescent="0.25">
      <c r="B142" s="197" t="s">
        <v>117</v>
      </c>
      <c r="C142" s="194"/>
      <c r="D142" s="194"/>
      <c r="E142" s="194"/>
      <c r="F142" s="261">
        <f>SUM(E144:E148)</f>
        <v>1.2500000000000001E-2</v>
      </c>
      <c r="G142" s="202" t="s">
        <v>118</v>
      </c>
      <c r="H142" s="194"/>
      <c r="I142" s="194"/>
      <c r="J142" s="194"/>
      <c r="K142" s="262">
        <f>SUM(J144:J148)</f>
        <v>1.2500000000000001E-2</v>
      </c>
      <c r="N142" s="244"/>
      <c r="O142" s="244"/>
      <c r="P142" s="244"/>
      <c r="R142" s="245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</row>
    <row r="143" spans="2:31" ht="7.5" customHeight="1" x14ac:dyDescent="0.25">
      <c r="B143" s="193"/>
      <c r="C143" s="194"/>
      <c r="D143" s="194"/>
      <c r="E143" s="194"/>
      <c r="F143" s="260"/>
      <c r="G143" s="194"/>
      <c r="H143" s="194"/>
      <c r="I143" s="194"/>
      <c r="J143" s="194"/>
      <c r="K143" s="196"/>
      <c r="N143" s="244"/>
      <c r="O143" s="244"/>
      <c r="P143" s="244"/>
      <c r="R143" s="245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</row>
    <row r="144" spans="2:31" x14ac:dyDescent="0.25">
      <c r="B144" s="197"/>
      <c r="C144" s="330" t="s">
        <v>119</v>
      </c>
      <c r="D144" s="293" t="s">
        <v>415</v>
      </c>
      <c r="E144" s="263">
        <f>IF(D144="X",1.25%,0%)</f>
        <v>1.2500000000000001E-2</v>
      </c>
      <c r="F144" s="260"/>
      <c r="G144" s="194"/>
      <c r="H144" s="330" t="s">
        <v>70</v>
      </c>
      <c r="I144" s="293" t="s">
        <v>415</v>
      </c>
      <c r="J144" s="263">
        <f>IF(I144="X",1.25%,0%)</f>
        <v>1.2500000000000001E-2</v>
      </c>
      <c r="K144" s="196"/>
      <c r="N144" s="244"/>
      <c r="O144" s="244"/>
      <c r="P144" s="244"/>
      <c r="R144" s="245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</row>
    <row r="145" spans="2:31" ht="7.5" customHeight="1" x14ac:dyDescent="0.25">
      <c r="B145" s="193"/>
      <c r="C145" s="330"/>
      <c r="D145" s="324"/>
      <c r="E145" s="263"/>
      <c r="F145" s="260"/>
      <c r="G145" s="194"/>
      <c r="H145" s="330"/>
      <c r="I145" s="324"/>
      <c r="J145" s="263"/>
      <c r="K145" s="196"/>
      <c r="N145" s="244"/>
      <c r="O145" s="244"/>
      <c r="P145" s="244"/>
      <c r="R145" s="245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</row>
    <row r="146" spans="2:31" x14ac:dyDescent="0.25">
      <c r="B146" s="197"/>
      <c r="C146" s="330" t="s">
        <v>120</v>
      </c>
      <c r="D146" s="293"/>
      <c r="E146" s="263">
        <f>IF(D146="X",1%,0%)</f>
        <v>0</v>
      </c>
      <c r="F146" s="260"/>
      <c r="G146" s="194"/>
      <c r="H146" s="330" t="s">
        <v>71</v>
      </c>
      <c r="I146" s="293"/>
      <c r="J146" s="263">
        <f>IF(I146="X",0%,0%)</f>
        <v>0</v>
      </c>
      <c r="K146" s="196"/>
      <c r="N146" s="244"/>
      <c r="O146" s="244"/>
      <c r="P146" s="244"/>
      <c r="R146" s="245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</row>
    <row r="147" spans="2:31" ht="7.5" customHeight="1" x14ac:dyDescent="0.25">
      <c r="B147" s="193"/>
      <c r="C147" s="330"/>
      <c r="D147" s="324"/>
      <c r="E147" s="263"/>
      <c r="F147" s="260"/>
      <c r="G147" s="194"/>
      <c r="H147" s="330"/>
      <c r="I147" s="324"/>
      <c r="J147" s="263"/>
      <c r="K147" s="196"/>
      <c r="N147" s="244"/>
      <c r="O147" s="244"/>
      <c r="P147" s="244"/>
      <c r="R147" s="245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</row>
    <row r="148" spans="2:31" x14ac:dyDescent="0.25">
      <c r="B148" s="197"/>
      <c r="C148" s="330" t="s">
        <v>121</v>
      </c>
      <c r="D148" s="293"/>
      <c r="E148" s="263">
        <f>IF(D148="X",0.75%,0%)</f>
        <v>0</v>
      </c>
      <c r="F148" s="260"/>
      <c r="G148" s="194"/>
      <c r="H148" s="330" t="s">
        <v>122</v>
      </c>
      <c r="I148" s="293"/>
      <c r="J148" s="263">
        <f>IF(I148="X",0.5%,0%)</f>
        <v>0</v>
      </c>
      <c r="K148" s="264"/>
      <c r="N148" s="244"/>
      <c r="O148" s="244"/>
      <c r="P148" s="244"/>
      <c r="R148" s="245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</row>
    <row r="149" spans="2:31" x14ac:dyDescent="0.25">
      <c r="B149" s="193"/>
      <c r="C149" s="194"/>
      <c r="D149" s="194"/>
      <c r="E149" s="194"/>
      <c r="F149" s="260"/>
      <c r="G149" s="194"/>
      <c r="H149" s="194"/>
      <c r="I149" s="194"/>
      <c r="J149" s="194"/>
      <c r="K149" s="196"/>
      <c r="N149" s="244"/>
      <c r="O149" s="244"/>
      <c r="P149" s="244"/>
      <c r="R149" s="245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</row>
    <row r="150" spans="2:31" x14ac:dyDescent="0.25">
      <c r="B150" s="197" t="s">
        <v>123</v>
      </c>
      <c r="C150" s="194"/>
      <c r="D150" s="194"/>
      <c r="E150" s="194"/>
      <c r="F150" s="260"/>
      <c r="G150" s="202" t="s">
        <v>124</v>
      </c>
      <c r="H150" s="194"/>
      <c r="I150" s="194"/>
      <c r="J150" s="194"/>
      <c r="K150" s="196"/>
      <c r="N150" s="244"/>
      <c r="O150" s="244"/>
      <c r="P150" s="244"/>
      <c r="R150" s="245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</row>
    <row r="151" spans="2:31" x14ac:dyDescent="0.25">
      <c r="B151" s="197" t="s">
        <v>125</v>
      </c>
      <c r="C151" s="194"/>
      <c r="D151" s="194"/>
      <c r="E151" s="194"/>
      <c r="F151" s="261">
        <f>SUM(E153:E157)</f>
        <v>1.2500000000000001E-2</v>
      </c>
      <c r="G151" s="194"/>
      <c r="H151" s="194"/>
      <c r="I151" s="330"/>
      <c r="J151" s="194"/>
      <c r="K151" s="262">
        <f>SUM(J153:J157)</f>
        <v>1.2500000000000001E-2</v>
      </c>
      <c r="N151" s="244"/>
      <c r="O151" s="244"/>
      <c r="P151" s="244"/>
      <c r="R151" s="245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</row>
    <row r="152" spans="2:31" ht="7.5" customHeight="1" x14ac:dyDescent="0.25">
      <c r="B152" s="193"/>
      <c r="C152" s="194"/>
      <c r="D152" s="194"/>
      <c r="E152" s="194"/>
      <c r="F152" s="260"/>
      <c r="G152" s="194"/>
      <c r="H152" s="194"/>
      <c r="I152" s="194"/>
      <c r="J152" s="194"/>
      <c r="K152" s="196"/>
      <c r="N152" s="244"/>
      <c r="O152" s="244"/>
      <c r="P152" s="244"/>
      <c r="R152" s="245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</row>
    <row r="153" spans="2:31" x14ac:dyDescent="0.25">
      <c r="B153" s="197"/>
      <c r="C153" s="330" t="s">
        <v>70</v>
      </c>
      <c r="D153" s="293" t="s">
        <v>415</v>
      </c>
      <c r="E153" s="263">
        <f>IF(D153="X",1.25%,0%)</f>
        <v>1.2500000000000001E-2</v>
      </c>
      <c r="F153" s="260"/>
      <c r="G153" s="194"/>
      <c r="H153" s="330" t="s">
        <v>126</v>
      </c>
      <c r="I153" s="293"/>
      <c r="J153" s="263">
        <f>IF(I153="X",1.25%,0%)</f>
        <v>0</v>
      </c>
      <c r="K153" s="264"/>
      <c r="N153" s="244"/>
      <c r="O153" s="244"/>
      <c r="P153" s="244"/>
      <c r="R153" s="245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</row>
    <row r="154" spans="2:31" ht="7.5" customHeight="1" x14ac:dyDescent="0.25">
      <c r="B154" s="193"/>
      <c r="C154" s="194"/>
      <c r="D154" s="202"/>
      <c r="E154" s="263"/>
      <c r="F154" s="260"/>
      <c r="G154" s="194"/>
      <c r="H154" s="330"/>
      <c r="I154" s="202"/>
      <c r="J154" s="263"/>
      <c r="K154" s="196"/>
      <c r="N154" s="244"/>
      <c r="O154" s="244"/>
      <c r="P154" s="244"/>
      <c r="R154" s="245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</row>
    <row r="155" spans="2:31" x14ac:dyDescent="0.25">
      <c r="B155" s="197"/>
      <c r="C155" s="330" t="s">
        <v>71</v>
      </c>
      <c r="D155" s="293"/>
      <c r="E155" s="263">
        <f>IF(D155="X",0%,0%)</f>
        <v>0</v>
      </c>
      <c r="F155" s="260"/>
      <c r="G155" s="194"/>
      <c r="H155" s="330" t="s">
        <v>127</v>
      </c>
      <c r="I155" s="293" t="s">
        <v>415</v>
      </c>
      <c r="J155" s="263">
        <f>IF(I155="X",1.25%,0%)</f>
        <v>1.2500000000000001E-2</v>
      </c>
      <c r="K155" s="196"/>
      <c r="N155" s="244"/>
      <c r="O155" s="244"/>
      <c r="P155" s="244"/>
      <c r="R155" s="245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</row>
    <row r="156" spans="2:31" ht="6.75" customHeight="1" x14ac:dyDescent="0.25">
      <c r="B156" s="193"/>
      <c r="C156" s="194"/>
      <c r="D156" s="202"/>
      <c r="E156" s="263"/>
      <c r="F156" s="260"/>
      <c r="G156" s="194"/>
      <c r="H156" s="330"/>
      <c r="I156" s="202"/>
      <c r="J156" s="263"/>
      <c r="K156" s="196"/>
      <c r="N156" s="244"/>
      <c r="O156" s="244"/>
      <c r="P156" s="244"/>
      <c r="R156" s="245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</row>
    <row r="157" spans="2:31" x14ac:dyDescent="0.25">
      <c r="B157" s="197"/>
      <c r="C157" s="330" t="s">
        <v>122</v>
      </c>
      <c r="D157" s="293"/>
      <c r="E157" s="263">
        <f>IF(D157="X",0.5%,0%)</f>
        <v>0</v>
      </c>
      <c r="F157" s="260"/>
      <c r="G157" s="194"/>
      <c r="H157" s="330" t="s">
        <v>129</v>
      </c>
      <c r="I157" s="293"/>
      <c r="J157" s="263">
        <f>IF(I157="X",0.5%,0%)</f>
        <v>0</v>
      </c>
      <c r="K157" s="196"/>
      <c r="N157" s="244"/>
      <c r="O157" s="244"/>
      <c r="P157" s="244"/>
      <c r="R157" s="245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</row>
    <row r="158" spans="2:31" x14ac:dyDescent="0.25">
      <c r="B158" s="193"/>
      <c r="C158" s="194"/>
      <c r="D158" s="194"/>
      <c r="E158" s="194"/>
      <c r="F158" s="260"/>
      <c r="G158" s="194"/>
      <c r="H158" s="194"/>
      <c r="I158" s="194"/>
      <c r="J158" s="194"/>
      <c r="K158" s="196"/>
      <c r="N158" s="244"/>
      <c r="O158" s="244"/>
      <c r="P158" s="244"/>
      <c r="R158" s="245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</row>
    <row r="159" spans="2:31" x14ac:dyDescent="0.25">
      <c r="B159" s="197" t="s">
        <v>130</v>
      </c>
      <c r="C159" s="194"/>
      <c r="D159" s="194"/>
      <c r="E159" s="194"/>
      <c r="F159" s="260"/>
      <c r="G159" s="202" t="s">
        <v>131</v>
      </c>
      <c r="H159" s="194"/>
      <c r="I159" s="194"/>
      <c r="J159" s="194"/>
      <c r="K159" s="196"/>
      <c r="N159" s="244"/>
      <c r="O159" s="244"/>
      <c r="P159" s="244"/>
      <c r="R159" s="245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</row>
    <row r="160" spans="2:31" x14ac:dyDescent="0.25">
      <c r="B160" s="197" t="s">
        <v>132</v>
      </c>
      <c r="C160" s="194"/>
      <c r="D160" s="194"/>
      <c r="E160" s="194"/>
      <c r="F160" s="260"/>
      <c r="G160" s="202" t="s">
        <v>133</v>
      </c>
      <c r="H160" s="194"/>
      <c r="I160" s="330"/>
      <c r="J160" s="194"/>
      <c r="K160" s="196"/>
      <c r="N160" s="244"/>
      <c r="O160" s="244"/>
      <c r="P160" s="244"/>
      <c r="R160" s="245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</row>
    <row r="161" spans="2:31" x14ac:dyDescent="0.25">
      <c r="B161" s="197" t="s">
        <v>134</v>
      </c>
      <c r="C161" s="194"/>
      <c r="D161" s="194"/>
      <c r="E161" s="194"/>
      <c r="F161" s="261">
        <f>SUM(E163:E167)</f>
        <v>5.0000000000000001E-3</v>
      </c>
      <c r="G161" s="194"/>
      <c r="H161" s="194"/>
      <c r="I161" s="194"/>
      <c r="J161" s="194"/>
      <c r="K161" s="262">
        <f>SUM(J163:J167)</f>
        <v>1.2500000000000001E-2</v>
      </c>
      <c r="N161" s="244"/>
      <c r="O161" s="244"/>
      <c r="P161" s="244"/>
      <c r="R161" s="245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</row>
    <row r="162" spans="2:31" ht="7.5" customHeight="1" x14ac:dyDescent="0.25">
      <c r="B162" s="193"/>
      <c r="C162" s="194"/>
      <c r="D162" s="194"/>
      <c r="E162" s="194"/>
      <c r="F162" s="260"/>
      <c r="G162" s="194"/>
      <c r="H162" s="194"/>
      <c r="I162" s="194"/>
      <c r="J162" s="194"/>
      <c r="K162" s="196"/>
      <c r="N162" s="244"/>
      <c r="O162" s="244"/>
      <c r="P162" s="244"/>
      <c r="R162" s="245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</row>
    <row r="163" spans="2:31" x14ac:dyDescent="0.25">
      <c r="B163" s="197"/>
      <c r="C163" s="330" t="s">
        <v>70</v>
      </c>
      <c r="D163" s="293"/>
      <c r="E163" s="263">
        <f>IF(D163="X",1.25%,0%)</f>
        <v>0</v>
      </c>
      <c r="F163" s="260"/>
      <c r="G163" s="194"/>
      <c r="H163" s="330" t="s">
        <v>70</v>
      </c>
      <c r="I163" s="293" t="s">
        <v>415</v>
      </c>
      <c r="J163" s="263">
        <f>IF(I163="X",1.25%,0%)</f>
        <v>1.2500000000000001E-2</v>
      </c>
      <c r="K163" s="264"/>
      <c r="N163" s="244"/>
      <c r="O163" s="244"/>
      <c r="P163" s="244"/>
      <c r="R163" s="245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</row>
    <row r="164" spans="2:31" ht="7.5" customHeight="1" x14ac:dyDescent="0.25">
      <c r="B164" s="193"/>
      <c r="C164" s="194"/>
      <c r="D164" s="202"/>
      <c r="E164" s="263"/>
      <c r="F164" s="260"/>
      <c r="G164" s="194"/>
      <c r="H164" s="194"/>
      <c r="I164" s="202"/>
      <c r="J164" s="263"/>
      <c r="K164" s="196"/>
      <c r="N164" s="244"/>
      <c r="O164" s="244"/>
      <c r="P164" s="244"/>
      <c r="R164" s="245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</row>
    <row r="165" spans="2:31" x14ac:dyDescent="0.25">
      <c r="B165" s="197"/>
      <c r="C165" s="330" t="s">
        <v>71</v>
      </c>
      <c r="D165" s="293"/>
      <c r="E165" s="263">
        <f>IF(D165="X",0%,0%)</f>
        <v>0</v>
      </c>
      <c r="F165" s="260"/>
      <c r="G165" s="194"/>
      <c r="H165" s="330" t="s">
        <v>71</v>
      </c>
      <c r="I165" s="293"/>
      <c r="J165" s="263">
        <f>IF(I165="X",0%,0%)</f>
        <v>0</v>
      </c>
      <c r="K165" s="196"/>
      <c r="N165" s="244"/>
      <c r="O165" s="244"/>
      <c r="P165" s="244"/>
      <c r="R165" s="245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</row>
    <row r="166" spans="2:31" ht="7.5" customHeight="1" x14ac:dyDescent="0.25">
      <c r="B166" s="193"/>
      <c r="C166" s="194"/>
      <c r="D166" s="202"/>
      <c r="E166" s="263"/>
      <c r="F166" s="260"/>
      <c r="G166" s="194"/>
      <c r="H166" s="194"/>
      <c r="I166" s="202"/>
      <c r="J166" s="263"/>
      <c r="K166" s="196"/>
      <c r="N166" s="244"/>
      <c r="O166" s="244"/>
      <c r="P166" s="244"/>
      <c r="R166" s="245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</row>
    <row r="167" spans="2:31" x14ac:dyDescent="0.25">
      <c r="B167" s="197"/>
      <c r="C167" s="330" t="s">
        <v>122</v>
      </c>
      <c r="D167" s="293" t="s">
        <v>415</v>
      </c>
      <c r="E167" s="263">
        <f>IF(D167="X",0.5%,0%)</f>
        <v>5.0000000000000001E-3</v>
      </c>
      <c r="F167" s="260"/>
      <c r="G167" s="194"/>
      <c r="H167" s="330" t="s">
        <v>122</v>
      </c>
      <c r="I167" s="293"/>
      <c r="J167" s="263">
        <f>IF(I167="X",0.5%,0%)</f>
        <v>0</v>
      </c>
      <c r="K167" s="196"/>
      <c r="N167" s="244"/>
      <c r="O167" s="244"/>
      <c r="P167" s="244"/>
      <c r="R167" s="245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</row>
    <row r="168" spans="2:31" x14ac:dyDescent="0.25">
      <c r="B168" s="197"/>
      <c r="C168" s="194"/>
      <c r="D168" s="194"/>
      <c r="E168" s="194"/>
      <c r="F168" s="260"/>
      <c r="G168" s="194"/>
      <c r="H168" s="194"/>
      <c r="I168" s="194"/>
      <c r="J168" s="194"/>
      <c r="K168" s="196"/>
      <c r="N168" s="244"/>
      <c r="O168" s="244"/>
      <c r="P168" s="244"/>
      <c r="R168" s="245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</row>
    <row r="169" spans="2:31" x14ac:dyDescent="0.25">
      <c r="B169" s="197" t="s">
        <v>135</v>
      </c>
      <c r="C169" s="194"/>
      <c r="D169" s="194"/>
      <c r="E169" s="194"/>
      <c r="F169" s="260"/>
      <c r="G169" s="202" t="s">
        <v>136</v>
      </c>
      <c r="H169" s="194"/>
      <c r="I169" s="194"/>
      <c r="J169" s="194"/>
      <c r="K169" s="196"/>
      <c r="N169" s="244"/>
      <c r="O169" s="244"/>
      <c r="P169" s="244"/>
      <c r="R169" s="245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</row>
    <row r="170" spans="2:31" x14ac:dyDescent="0.25">
      <c r="B170" s="197"/>
      <c r="C170" s="194"/>
      <c r="D170" s="194"/>
      <c r="E170" s="194"/>
      <c r="F170" s="261">
        <f>SUM(E171:E175)</f>
        <v>1.2500000000000001E-2</v>
      </c>
      <c r="G170" s="194"/>
      <c r="H170" s="194"/>
      <c r="I170" s="194"/>
      <c r="J170" s="194"/>
      <c r="K170" s="262">
        <f>SUM(J171:J175)</f>
        <v>1.2500000000000001E-2</v>
      </c>
      <c r="N170" s="244"/>
      <c r="O170" s="244"/>
      <c r="P170" s="244"/>
      <c r="R170" s="245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</row>
    <row r="171" spans="2:31" x14ac:dyDescent="0.25">
      <c r="B171" s="197"/>
      <c r="C171" s="330" t="s">
        <v>70</v>
      </c>
      <c r="D171" s="293" t="s">
        <v>415</v>
      </c>
      <c r="E171" s="263">
        <f>IF(D171="X",1.25%,0%)</f>
        <v>1.2500000000000001E-2</v>
      </c>
      <c r="F171" s="260"/>
      <c r="G171" s="194"/>
      <c r="H171" s="330" t="s">
        <v>137</v>
      </c>
      <c r="I171" s="293"/>
      <c r="J171" s="263">
        <f>IF(I171="X",1.25%,0%)</f>
        <v>0</v>
      </c>
      <c r="K171" s="196"/>
      <c r="N171" s="244"/>
      <c r="O171" s="244"/>
      <c r="P171" s="244"/>
      <c r="R171" s="245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</row>
    <row r="172" spans="2:31" ht="7.5" customHeight="1" x14ac:dyDescent="0.25">
      <c r="B172" s="193"/>
      <c r="C172" s="194"/>
      <c r="D172" s="202"/>
      <c r="E172" s="263"/>
      <c r="F172" s="260"/>
      <c r="G172" s="194"/>
      <c r="H172" s="194"/>
      <c r="I172" s="202"/>
      <c r="J172" s="263"/>
      <c r="K172" s="196"/>
      <c r="N172" s="244"/>
      <c r="O172" s="244"/>
      <c r="P172" s="244"/>
      <c r="R172" s="245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</row>
    <row r="173" spans="2:31" x14ac:dyDescent="0.25">
      <c r="B173" s="197"/>
      <c r="C173" s="330" t="s">
        <v>71</v>
      </c>
      <c r="D173" s="293"/>
      <c r="E173" s="263">
        <f>IF(D173="X",0%,0%)</f>
        <v>0</v>
      </c>
      <c r="F173" s="260"/>
      <c r="G173" s="194"/>
      <c r="H173" s="330" t="s">
        <v>138</v>
      </c>
      <c r="I173" s="293"/>
      <c r="J173" s="263">
        <f>IF(I173="X",0.5%,0%)</f>
        <v>0</v>
      </c>
      <c r="K173" s="196"/>
      <c r="N173" s="244"/>
      <c r="O173" s="244"/>
      <c r="P173" s="244"/>
      <c r="R173" s="245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</row>
    <row r="174" spans="2:31" ht="7.5" customHeight="1" x14ac:dyDescent="0.25">
      <c r="B174" s="193"/>
      <c r="C174" s="194"/>
      <c r="D174" s="202"/>
      <c r="E174" s="263"/>
      <c r="F174" s="260"/>
      <c r="G174" s="194"/>
      <c r="H174" s="194"/>
      <c r="I174" s="202"/>
      <c r="J174" s="263"/>
      <c r="K174" s="196"/>
      <c r="N174" s="244"/>
      <c r="O174" s="244"/>
      <c r="P174" s="244"/>
      <c r="R174" s="245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</row>
    <row r="175" spans="2:31" x14ac:dyDescent="0.25">
      <c r="B175" s="197"/>
      <c r="C175" s="330" t="s">
        <v>122</v>
      </c>
      <c r="D175" s="293"/>
      <c r="E175" s="263">
        <f>IF(D175="X",0.5%,0%)</f>
        <v>0</v>
      </c>
      <c r="F175" s="260"/>
      <c r="G175" s="265"/>
      <c r="H175" s="330" t="s">
        <v>139</v>
      </c>
      <c r="I175" s="293" t="s">
        <v>415</v>
      </c>
      <c r="J175" s="263">
        <f>IF(I175="X",1.25%,0%)</f>
        <v>1.2500000000000001E-2</v>
      </c>
      <c r="K175" s="196"/>
      <c r="N175" s="244"/>
      <c r="O175" s="244"/>
      <c r="P175" s="244"/>
      <c r="R175" s="245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</row>
    <row r="176" spans="2:31" x14ac:dyDescent="0.25">
      <c r="B176" s="197"/>
      <c r="C176" s="194"/>
      <c r="D176" s="194"/>
      <c r="E176" s="194"/>
      <c r="F176" s="194"/>
      <c r="G176" s="194"/>
      <c r="H176" s="194"/>
      <c r="I176" s="194"/>
      <c r="J176" s="194"/>
      <c r="K176" s="196"/>
      <c r="N176" s="244"/>
      <c r="O176" s="244"/>
      <c r="P176" s="244"/>
      <c r="R176" s="245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</row>
    <row r="177" spans="2:31" s="214" customFormat="1" x14ac:dyDescent="0.25">
      <c r="B177" s="447" t="s">
        <v>140</v>
      </c>
      <c r="C177" s="448"/>
      <c r="D177" s="448"/>
      <c r="E177" s="448"/>
      <c r="F177" s="448"/>
      <c r="G177" s="448"/>
      <c r="H177" s="448"/>
      <c r="I177" s="448"/>
      <c r="J177" s="448"/>
      <c r="K177" s="449"/>
      <c r="L177" s="231">
        <f>+F182+K182+K191+F191+F203+F211</f>
        <v>9.5000000000000001E-2</v>
      </c>
      <c r="N177" s="244"/>
      <c r="O177" s="244"/>
      <c r="P177" s="244"/>
      <c r="Q177" s="189"/>
      <c r="R177" s="245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</row>
    <row r="178" spans="2:31" x14ac:dyDescent="0.25">
      <c r="B178" s="197"/>
      <c r="C178" s="194"/>
      <c r="D178" s="194"/>
      <c r="E178" s="194"/>
      <c r="F178" s="194"/>
      <c r="G178" s="194"/>
      <c r="H178" s="194"/>
      <c r="I178" s="194"/>
      <c r="J178" s="194"/>
      <c r="K178" s="196"/>
      <c r="N178" s="244"/>
      <c r="O178" s="244"/>
      <c r="P178" s="244"/>
      <c r="R178" s="245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</row>
    <row r="179" spans="2:31" x14ac:dyDescent="0.25">
      <c r="B179" s="215" t="s">
        <v>445</v>
      </c>
      <c r="C179" s="194"/>
      <c r="D179" s="194"/>
      <c r="E179" s="194"/>
      <c r="F179" s="194"/>
      <c r="G179" s="194"/>
      <c r="H179" s="194"/>
      <c r="I179" s="194"/>
      <c r="J179" s="194"/>
      <c r="K179" s="196"/>
      <c r="N179" s="244"/>
      <c r="O179" s="244"/>
      <c r="P179" s="244"/>
      <c r="R179" s="245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</row>
    <row r="180" spans="2:31" ht="7.5" customHeight="1" x14ac:dyDescent="0.25">
      <c r="B180" s="193"/>
      <c r="C180" s="194"/>
      <c r="D180" s="194"/>
      <c r="E180" s="194"/>
      <c r="F180" s="260"/>
      <c r="G180" s="194"/>
      <c r="H180" s="194"/>
      <c r="I180" s="194"/>
      <c r="J180" s="194"/>
      <c r="K180" s="196"/>
      <c r="N180" s="244"/>
      <c r="O180" s="244"/>
      <c r="P180" s="244"/>
      <c r="R180" s="245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</row>
    <row r="181" spans="2:31" x14ac:dyDescent="0.25">
      <c r="B181" s="197" t="s">
        <v>141</v>
      </c>
      <c r="C181" s="194"/>
      <c r="D181" s="194"/>
      <c r="E181" s="194"/>
      <c r="F181" s="260"/>
      <c r="G181" s="202" t="s">
        <v>142</v>
      </c>
      <c r="H181" s="194"/>
      <c r="I181" s="194"/>
      <c r="J181" s="194"/>
      <c r="K181" s="196"/>
      <c r="N181" s="244"/>
      <c r="O181" s="244"/>
      <c r="P181" s="244"/>
      <c r="R181" s="245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</row>
    <row r="182" spans="2:31" x14ac:dyDescent="0.25">
      <c r="B182" s="197" t="s">
        <v>449</v>
      </c>
      <c r="C182" s="194"/>
      <c r="D182" s="194"/>
      <c r="E182" s="194"/>
      <c r="F182" s="261">
        <f>SUM(E185:E189)</f>
        <v>0.02</v>
      </c>
      <c r="G182" s="197" t="s">
        <v>144</v>
      </c>
      <c r="H182" s="194"/>
      <c r="I182" s="194"/>
      <c r="J182" s="194"/>
      <c r="K182" s="262">
        <f>SUM(J185:J187)</f>
        <v>0.01</v>
      </c>
      <c r="N182" s="244"/>
      <c r="O182" s="244"/>
      <c r="P182" s="244"/>
      <c r="R182" s="245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</row>
    <row r="183" spans="2:31" x14ac:dyDescent="0.25">
      <c r="B183" s="197" t="s">
        <v>450</v>
      </c>
      <c r="C183" s="194"/>
      <c r="D183" s="194"/>
      <c r="E183" s="194"/>
      <c r="F183" s="260"/>
      <c r="G183" s="194"/>
      <c r="H183" s="194"/>
      <c r="I183" s="194"/>
      <c r="J183" s="194"/>
      <c r="K183" s="196"/>
      <c r="N183" s="244"/>
      <c r="O183" s="244"/>
      <c r="P183" s="244"/>
      <c r="R183" s="245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</row>
    <row r="184" spans="2:31" x14ac:dyDescent="0.25">
      <c r="B184" s="193"/>
      <c r="C184" s="194"/>
      <c r="D184" s="194"/>
      <c r="E184" s="194"/>
      <c r="F184" s="260"/>
      <c r="G184" s="194"/>
      <c r="H184" s="194"/>
      <c r="I184" s="194"/>
      <c r="J184" s="194"/>
      <c r="K184" s="196"/>
      <c r="N184" s="244"/>
      <c r="O184" s="244"/>
      <c r="P184" s="244"/>
      <c r="R184" s="245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</row>
    <row r="185" spans="2:31" x14ac:dyDescent="0.25">
      <c r="B185" s="197" t="s">
        <v>145</v>
      </c>
      <c r="C185" s="194" t="s">
        <v>146</v>
      </c>
      <c r="D185" s="293" t="s">
        <v>415</v>
      </c>
      <c r="E185" s="263">
        <f>IF(D185="X",2%,0%)</f>
        <v>0.02</v>
      </c>
      <c r="F185" s="260"/>
      <c r="G185" s="194"/>
      <c r="H185" s="330" t="s">
        <v>70</v>
      </c>
      <c r="I185" s="293"/>
      <c r="J185" s="263">
        <f>IF(I185="X",1%,0%)</f>
        <v>0</v>
      </c>
      <c r="K185" s="196"/>
      <c r="L185" s="266"/>
      <c r="N185" s="244"/>
      <c r="O185" s="244"/>
      <c r="P185" s="244"/>
      <c r="R185" s="245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</row>
    <row r="186" spans="2:31" ht="7.5" customHeight="1" x14ac:dyDescent="0.25">
      <c r="B186" s="193"/>
      <c r="C186" s="194"/>
      <c r="D186" s="202"/>
      <c r="E186" s="267"/>
      <c r="F186" s="260"/>
      <c r="G186" s="194"/>
      <c r="H186" s="194"/>
      <c r="I186" s="324"/>
      <c r="J186" s="267"/>
      <c r="K186" s="196"/>
      <c r="N186" s="244"/>
      <c r="O186" s="244"/>
      <c r="P186" s="244"/>
      <c r="R186" s="245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</row>
    <row r="187" spans="2:31" x14ac:dyDescent="0.25">
      <c r="B187" s="197"/>
      <c r="C187" s="194" t="s">
        <v>147</v>
      </c>
      <c r="D187" s="293"/>
      <c r="E187" s="263">
        <f>IF(D187="X",2%,0%)</f>
        <v>0</v>
      </c>
      <c r="F187" s="260"/>
      <c r="G187" s="194"/>
      <c r="H187" s="330" t="s">
        <v>71</v>
      </c>
      <c r="I187" s="293" t="s">
        <v>415</v>
      </c>
      <c r="J187" s="263">
        <f>IF(I187="X",1%,0%)</f>
        <v>0.01</v>
      </c>
      <c r="K187" s="196"/>
      <c r="N187" s="244"/>
      <c r="O187" s="244"/>
      <c r="P187" s="244"/>
      <c r="R187" s="245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</row>
    <row r="188" spans="2:31" ht="7.5" customHeight="1" x14ac:dyDescent="0.25">
      <c r="B188" s="193"/>
      <c r="C188" s="194"/>
      <c r="D188" s="202"/>
      <c r="E188" s="267"/>
      <c r="F188" s="260"/>
      <c r="G188" s="194"/>
      <c r="H188" s="194"/>
      <c r="I188" s="194"/>
      <c r="J188" s="194"/>
      <c r="K188" s="196"/>
      <c r="N188" s="244"/>
      <c r="O188" s="244"/>
      <c r="P188" s="244"/>
      <c r="R188" s="245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</row>
    <row r="189" spans="2:31" x14ac:dyDescent="0.25">
      <c r="B189" s="197"/>
      <c r="C189" s="194" t="s">
        <v>148</v>
      </c>
      <c r="D189" s="293"/>
      <c r="E189" s="263">
        <f>IF(D189="X",2%,0%)</f>
        <v>0</v>
      </c>
      <c r="F189" s="260"/>
      <c r="G189" s="194"/>
      <c r="H189" s="194"/>
      <c r="I189" s="194"/>
      <c r="J189" s="330"/>
      <c r="K189" s="264"/>
      <c r="N189" s="244"/>
      <c r="O189" s="244"/>
      <c r="P189" s="244"/>
      <c r="R189" s="245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</row>
    <row r="190" spans="2:31" x14ac:dyDescent="0.25">
      <c r="B190" s="193"/>
      <c r="C190" s="194"/>
      <c r="D190" s="202"/>
      <c r="E190" s="194"/>
      <c r="F190" s="260"/>
      <c r="G190" s="194"/>
      <c r="H190" s="194"/>
      <c r="I190" s="194"/>
      <c r="J190" s="194"/>
      <c r="K190" s="196"/>
      <c r="N190" s="244"/>
      <c r="O190" s="244"/>
      <c r="P190" s="244"/>
      <c r="R190" s="245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</row>
    <row r="191" spans="2:31" x14ac:dyDescent="0.25">
      <c r="B191" s="197" t="s">
        <v>149</v>
      </c>
      <c r="C191" s="194"/>
      <c r="D191" s="194"/>
      <c r="E191" s="194"/>
      <c r="F191" s="261">
        <f>SUM(E194:E198)</f>
        <v>0.02</v>
      </c>
      <c r="G191" s="202" t="s">
        <v>451</v>
      </c>
      <c r="H191" s="194"/>
      <c r="I191" s="194"/>
      <c r="J191" s="194"/>
      <c r="K191" s="262">
        <f>SUM(J194:J200)</f>
        <v>0.02</v>
      </c>
      <c r="N191" s="244"/>
      <c r="O191" s="244"/>
      <c r="P191" s="244"/>
      <c r="R191" s="245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</row>
    <row r="192" spans="2:31" x14ac:dyDescent="0.25">
      <c r="B192" s="193"/>
      <c r="C192" s="194"/>
      <c r="D192" s="194"/>
      <c r="E192" s="194"/>
      <c r="F192" s="260"/>
      <c r="G192" s="202" t="s">
        <v>452</v>
      </c>
      <c r="H192" s="194"/>
      <c r="I192" s="194"/>
      <c r="J192" s="194"/>
      <c r="K192" s="196"/>
      <c r="N192" s="244"/>
      <c r="O192" s="244"/>
      <c r="P192" s="244"/>
      <c r="R192" s="245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</row>
    <row r="193" spans="2:31" x14ac:dyDescent="0.25">
      <c r="B193" s="193"/>
      <c r="C193" s="194"/>
      <c r="D193" s="194"/>
      <c r="E193" s="194"/>
      <c r="F193" s="260"/>
      <c r="G193" s="194"/>
      <c r="H193" s="194"/>
      <c r="I193" s="194"/>
      <c r="J193" s="194"/>
      <c r="K193" s="196"/>
      <c r="N193" s="244"/>
      <c r="O193" s="244"/>
      <c r="P193" s="244"/>
      <c r="R193" s="245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</row>
    <row r="194" spans="2:31" x14ac:dyDescent="0.25">
      <c r="B194" s="197"/>
      <c r="C194" s="330" t="s">
        <v>70</v>
      </c>
      <c r="D194" s="293" t="s">
        <v>415</v>
      </c>
      <c r="E194" s="263">
        <f>IF(D194="X",2%,0%)</f>
        <v>0.02</v>
      </c>
      <c r="F194" s="260"/>
      <c r="G194" s="194"/>
      <c r="H194" s="330" t="s">
        <v>151</v>
      </c>
      <c r="I194" s="293"/>
      <c r="J194" s="263">
        <f>IF(I194="X",2%,0%)</f>
        <v>0</v>
      </c>
      <c r="K194" s="196"/>
      <c r="N194" s="244"/>
      <c r="O194" s="244"/>
      <c r="P194" s="244"/>
      <c r="R194" s="245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</row>
    <row r="195" spans="2:31" ht="7.5" customHeight="1" x14ac:dyDescent="0.25">
      <c r="B195" s="193"/>
      <c r="C195" s="194"/>
      <c r="D195" s="202"/>
      <c r="E195" s="267"/>
      <c r="F195" s="260"/>
      <c r="G195" s="194"/>
      <c r="H195" s="194"/>
      <c r="I195" s="324"/>
      <c r="J195" s="267"/>
      <c r="K195" s="196"/>
      <c r="N195" s="244"/>
      <c r="O195" s="244"/>
      <c r="P195" s="244"/>
      <c r="R195" s="245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</row>
    <row r="196" spans="2:31" x14ac:dyDescent="0.25">
      <c r="B196" s="197"/>
      <c r="C196" s="330" t="s">
        <v>71</v>
      </c>
      <c r="D196" s="293"/>
      <c r="E196" s="263">
        <f>IF(D196="X",1%,0%)</f>
        <v>0</v>
      </c>
      <c r="F196" s="260"/>
      <c r="G196" s="194"/>
      <c r="H196" s="330" t="s">
        <v>152</v>
      </c>
      <c r="I196" s="293"/>
      <c r="J196" s="263">
        <f>IF(I196="X",2%,0%)</f>
        <v>0</v>
      </c>
      <c r="K196" s="196"/>
      <c r="N196" s="244"/>
      <c r="O196" s="244"/>
      <c r="P196" s="244"/>
      <c r="R196" s="245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</row>
    <row r="197" spans="2:31" ht="7.5" customHeight="1" x14ac:dyDescent="0.25">
      <c r="B197" s="193"/>
      <c r="C197" s="194"/>
      <c r="D197" s="202"/>
      <c r="E197" s="267"/>
      <c r="F197" s="260"/>
      <c r="G197" s="194"/>
      <c r="H197" s="194"/>
      <c r="I197" s="324"/>
      <c r="J197" s="267"/>
      <c r="K197" s="196"/>
      <c r="N197" s="244"/>
      <c r="O197" s="244"/>
      <c r="P197" s="244"/>
      <c r="R197" s="245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</row>
    <row r="198" spans="2:31" x14ac:dyDescent="0.25">
      <c r="B198" s="193"/>
      <c r="C198" s="330" t="s">
        <v>122</v>
      </c>
      <c r="D198" s="293"/>
      <c r="E198" s="263">
        <f>IF(D198="X",1.5%,0%)</f>
        <v>0</v>
      </c>
      <c r="F198" s="260"/>
      <c r="G198" s="194"/>
      <c r="H198" s="330" t="s">
        <v>153</v>
      </c>
      <c r="I198" s="293" t="s">
        <v>415</v>
      </c>
      <c r="J198" s="263">
        <f>IF(I198="X",2%,0%)</f>
        <v>0.02</v>
      </c>
      <c r="K198" s="196"/>
      <c r="N198" s="244"/>
      <c r="O198" s="244"/>
      <c r="P198" s="244"/>
      <c r="R198" s="245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</row>
    <row r="199" spans="2:31" ht="7.5" customHeight="1" x14ac:dyDescent="0.25">
      <c r="B199" s="193"/>
      <c r="C199" s="194"/>
      <c r="D199" s="194"/>
      <c r="E199" s="194"/>
      <c r="F199" s="260"/>
      <c r="G199" s="194"/>
      <c r="H199" s="194"/>
      <c r="I199" s="324"/>
      <c r="J199" s="267"/>
      <c r="K199" s="196"/>
      <c r="N199" s="244"/>
      <c r="O199" s="244"/>
      <c r="P199" s="244"/>
      <c r="R199" s="245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</row>
    <row r="200" spans="2:31" x14ac:dyDescent="0.25">
      <c r="B200" s="193"/>
      <c r="C200" s="194"/>
      <c r="D200" s="194"/>
      <c r="E200" s="194"/>
      <c r="F200" s="260"/>
      <c r="G200" s="194"/>
      <c r="H200" s="330" t="s">
        <v>154</v>
      </c>
      <c r="I200" s="293"/>
      <c r="J200" s="263">
        <f>IF(I200="X",2%,0%)</f>
        <v>0</v>
      </c>
      <c r="K200" s="196"/>
      <c r="N200" s="244"/>
      <c r="O200" s="244"/>
      <c r="P200" s="244"/>
      <c r="R200" s="245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</row>
    <row r="201" spans="2:31" x14ac:dyDescent="0.25">
      <c r="B201" s="193"/>
      <c r="C201" s="194"/>
      <c r="D201" s="194"/>
      <c r="E201" s="194"/>
      <c r="F201" s="260"/>
      <c r="G201" s="194"/>
      <c r="H201" s="194"/>
      <c r="I201" s="194"/>
      <c r="J201" s="194"/>
      <c r="K201" s="196"/>
      <c r="N201" s="244"/>
      <c r="O201" s="244"/>
      <c r="P201" s="244"/>
      <c r="R201" s="245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</row>
    <row r="202" spans="2:31" x14ac:dyDescent="0.25">
      <c r="B202" s="197" t="s">
        <v>155</v>
      </c>
      <c r="C202" s="194"/>
      <c r="D202" s="194"/>
      <c r="E202" s="194"/>
      <c r="F202" s="260"/>
      <c r="G202" s="202" t="s">
        <v>156</v>
      </c>
      <c r="H202" s="194"/>
      <c r="I202" s="194"/>
      <c r="J202" s="194"/>
      <c r="K202" s="196"/>
      <c r="N202" s="244"/>
      <c r="O202" s="244"/>
      <c r="P202" s="244"/>
      <c r="R202" s="245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</row>
    <row r="203" spans="2:31" x14ac:dyDescent="0.25">
      <c r="B203" s="197"/>
      <c r="C203" s="194"/>
      <c r="D203" s="194"/>
      <c r="E203" s="194"/>
      <c r="F203" s="261">
        <f>SUM(E204:E208)</f>
        <v>1.4999999999999999E-2</v>
      </c>
      <c r="G203" s="197"/>
      <c r="H203" s="194"/>
      <c r="I203" s="194"/>
      <c r="J203" s="194"/>
      <c r="K203" s="196"/>
      <c r="N203" s="244"/>
      <c r="O203" s="244"/>
      <c r="P203" s="244"/>
      <c r="R203" s="245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</row>
    <row r="204" spans="2:31" x14ac:dyDescent="0.25">
      <c r="B204" s="197"/>
      <c r="C204" s="330" t="s">
        <v>70</v>
      </c>
      <c r="D204" s="293"/>
      <c r="E204" s="263">
        <f>IF(D204="X",2%,0%)</f>
        <v>0</v>
      </c>
      <c r="F204" s="260"/>
      <c r="G204" s="268" t="s">
        <v>157</v>
      </c>
      <c r="H204" s="269" t="s">
        <v>158</v>
      </c>
      <c r="I204" s="468" t="s">
        <v>159</v>
      </c>
      <c r="J204" s="468"/>
      <c r="K204" s="295" t="s">
        <v>415</v>
      </c>
      <c r="N204" s="244"/>
      <c r="O204" s="244"/>
      <c r="P204" s="244"/>
      <c r="R204" s="245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</row>
    <row r="205" spans="2:31" ht="7.5" customHeight="1" x14ac:dyDescent="0.25">
      <c r="B205" s="193"/>
      <c r="C205" s="194"/>
      <c r="D205" s="202"/>
      <c r="E205" s="267"/>
      <c r="F205" s="260"/>
      <c r="G205" s="270"/>
      <c r="H205" s="271"/>
      <c r="I205" s="272"/>
      <c r="J205" s="223"/>
      <c r="K205" s="273"/>
      <c r="N205" s="244"/>
      <c r="O205" s="244"/>
      <c r="P205" s="244"/>
      <c r="R205" s="245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</row>
    <row r="206" spans="2:31" x14ac:dyDescent="0.25">
      <c r="B206" s="197"/>
      <c r="C206" s="330" t="s">
        <v>71</v>
      </c>
      <c r="D206" s="293"/>
      <c r="E206" s="263">
        <f>IF(D206="X",1%,0%)</f>
        <v>0</v>
      </c>
      <c r="F206" s="260"/>
      <c r="G206" s="268" t="s">
        <v>160</v>
      </c>
      <c r="H206" s="269" t="s">
        <v>161</v>
      </c>
      <c r="I206" s="478" t="s">
        <v>162</v>
      </c>
      <c r="J206" s="478"/>
      <c r="K206" s="295"/>
      <c r="N206" s="244"/>
      <c r="O206" s="244"/>
      <c r="P206" s="244"/>
      <c r="R206" s="245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</row>
    <row r="207" spans="2:31" ht="7.5" customHeight="1" x14ac:dyDescent="0.25">
      <c r="B207" s="193"/>
      <c r="C207" s="194"/>
      <c r="D207" s="202"/>
      <c r="E207" s="267"/>
      <c r="F207" s="260"/>
      <c r="G207" s="270"/>
      <c r="H207" s="271"/>
      <c r="I207" s="272"/>
      <c r="J207" s="223"/>
      <c r="K207" s="273"/>
      <c r="N207" s="244"/>
      <c r="O207" s="244"/>
      <c r="P207" s="244"/>
      <c r="R207" s="245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</row>
    <row r="208" spans="2:31" x14ac:dyDescent="0.25">
      <c r="B208" s="193"/>
      <c r="C208" s="330" t="s">
        <v>122</v>
      </c>
      <c r="D208" s="293" t="s">
        <v>415</v>
      </c>
      <c r="E208" s="263">
        <f>IF(D208="X",1.5%,0%)</f>
        <v>1.4999999999999999E-2</v>
      </c>
      <c r="F208" s="260"/>
      <c r="G208" s="268" t="s">
        <v>163</v>
      </c>
      <c r="H208" s="269" t="s">
        <v>164</v>
      </c>
      <c r="I208" s="468" t="s">
        <v>165</v>
      </c>
      <c r="J208" s="468"/>
      <c r="K208" s="295"/>
      <c r="N208" s="244"/>
      <c r="O208" s="244"/>
      <c r="P208" s="244"/>
      <c r="R208" s="245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</row>
    <row r="209" spans="2:31" ht="7.5" customHeight="1" x14ac:dyDescent="0.25">
      <c r="B209" s="193"/>
      <c r="C209" s="194"/>
      <c r="D209" s="194"/>
      <c r="E209" s="240"/>
      <c r="F209" s="260"/>
      <c r="G209" s="270"/>
      <c r="H209" s="271"/>
      <c r="I209" s="272"/>
      <c r="J209" s="223"/>
      <c r="K209" s="273"/>
      <c r="N209" s="244"/>
      <c r="O209" s="244"/>
      <c r="P209" s="244"/>
      <c r="R209" s="245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</row>
    <row r="210" spans="2:31" x14ac:dyDescent="0.25">
      <c r="B210" s="193"/>
      <c r="C210" s="194"/>
      <c r="D210" s="194"/>
      <c r="E210" s="194"/>
      <c r="F210" s="260"/>
      <c r="G210" s="268" t="s">
        <v>166</v>
      </c>
      <c r="H210" s="269" t="s">
        <v>167</v>
      </c>
      <c r="I210" s="468" t="s">
        <v>168</v>
      </c>
      <c r="J210" s="468"/>
      <c r="K210" s="295"/>
      <c r="N210" s="244"/>
      <c r="O210" s="244"/>
      <c r="P210" s="244"/>
      <c r="R210" s="245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</row>
    <row r="211" spans="2:31" x14ac:dyDescent="0.25">
      <c r="B211" s="197" t="s">
        <v>169</v>
      </c>
      <c r="C211" s="194"/>
      <c r="D211" s="194"/>
      <c r="E211" s="194"/>
      <c r="F211" s="261">
        <f>SUM(E213:E215)</f>
        <v>0.01</v>
      </c>
      <c r="G211" s="194"/>
      <c r="H211" s="194"/>
      <c r="I211" s="194"/>
      <c r="J211" s="194"/>
      <c r="K211" s="196"/>
      <c r="N211" s="244"/>
      <c r="O211" s="244"/>
      <c r="P211" s="244"/>
      <c r="R211" s="245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</row>
    <row r="212" spans="2:31" x14ac:dyDescent="0.25">
      <c r="B212" s="193"/>
      <c r="C212" s="194"/>
      <c r="D212" s="194"/>
      <c r="E212" s="194"/>
      <c r="F212" s="260"/>
      <c r="G212" s="194"/>
      <c r="H212" s="194"/>
      <c r="I212" s="194"/>
      <c r="J212" s="194"/>
      <c r="K212" s="196"/>
      <c r="N212" s="244"/>
      <c r="O212" s="244"/>
      <c r="P212" s="244"/>
      <c r="R212" s="245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</row>
    <row r="213" spans="2:31" x14ac:dyDescent="0.25">
      <c r="B213" s="193"/>
      <c r="C213" s="330" t="s">
        <v>70</v>
      </c>
      <c r="D213" s="293"/>
      <c r="E213" s="263">
        <f>IF(D213="X",1%,0%)</f>
        <v>0</v>
      </c>
      <c r="F213" s="260"/>
      <c r="G213" s="194"/>
      <c r="H213" s="194"/>
      <c r="I213" s="194"/>
      <c r="J213" s="194"/>
      <c r="K213" s="196"/>
      <c r="N213" s="244"/>
      <c r="O213" s="244"/>
      <c r="P213" s="244"/>
      <c r="R213" s="245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</row>
    <row r="214" spans="2:31" ht="7.5" customHeight="1" x14ac:dyDescent="0.25">
      <c r="B214" s="193"/>
      <c r="C214" s="194"/>
      <c r="D214" s="324"/>
      <c r="E214" s="263"/>
      <c r="F214" s="260"/>
      <c r="G214" s="271"/>
      <c r="H214" s="271"/>
      <c r="I214" s="272"/>
      <c r="J214" s="223"/>
      <c r="K214" s="196"/>
      <c r="N214" s="244"/>
      <c r="O214" s="244"/>
      <c r="P214" s="244"/>
      <c r="R214" s="245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</row>
    <row r="215" spans="2:31" x14ac:dyDescent="0.25">
      <c r="B215" s="193"/>
      <c r="C215" s="330" t="s">
        <v>71</v>
      </c>
      <c r="D215" s="293" t="s">
        <v>415</v>
      </c>
      <c r="E215" s="263">
        <f>IF(D215="X",1%,0%)</f>
        <v>0.01</v>
      </c>
      <c r="F215" s="260"/>
      <c r="G215" s="194"/>
      <c r="H215" s="194"/>
      <c r="I215" s="194"/>
      <c r="J215" s="194"/>
      <c r="K215" s="196"/>
      <c r="N215" s="244"/>
      <c r="O215" s="244"/>
      <c r="P215" s="244"/>
      <c r="R215" s="245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</row>
    <row r="216" spans="2:31" x14ac:dyDescent="0.25">
      <c r="B216" s="193"/>
      <c r="C216" s="194"/>
      <c r="D216" s="194"/>
      <c r="E216" s="194"/>
      <c r="F216" s="194"/>
      <c r="G216" s="194"/>
      <c r="H216" s="194"/>
      <c r="I216" s="194"/>
      <c r="J216" s="194"/>
      <c r="K216" s="196"/>
      <c r="N216" s="244"/>
      <c r="O216" s="244"/>
      <c r="P216" s="244"/>
      <c r="R216" s="245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</row>
    <row r="217" spans="2:31" s="214" customFormat="1" x14ac:dyDescent="0.25">
      <c r="B217" s="426" t="s">
        <v>170</v>
      </c>
      <c r="C217" s="427"/>
      <c r="D217" s="427"/>
      <c r="E217" s="427"/>
      <c r="F217" s="427"/>
      <c r="G217" s="427"/>
      <c r="H217" s="427"/>
      <c r="I217" s="427"/>
      <c r="J217" s="427"/>
      <c r="K217" s="428"/>
      <c r="L217" s="230">
        <f>+L218</f>
        <v>0.7</v>
      </c>
      <c r="N217" s="244"/>
      <c r="O217" s="244"/>
      <c r="P217" s="244"/>
      <c r="Q217" s="189"/>
      <c r="R217" s="245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</row>
    <row r="218" spans="2:31" x14ac:dyDescent="0.25">
      <c r="B218" s="193"/>
      <c r="C218" s="194"/>
      <c r="D218" s="194"/>
      <c r="E218" s="194"/>
      <c r="F218" s="194"/>
      <c r="G218" s="194"/>
      <c r="H218" s="194"/>
      <c r="I218" s="194"/>
      <c r="J218" s="194"/>
      <c r="K218" s="196"/>
      <c r="L218" s="274">
        <f>+M223+M230</f>
        <v>0.7</v>
      </c>
      <c r="N218" s="244"/>
      <c r="O218" s="244"/>
      <c r="P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</row>
    <row r="219" spans="2:31" x14ac:dyDescent="0.25">
      <c r="B219" s="215" t="s">
        <v>171</v>
      </c>
      <c r="C219" s="194"/>
      <c r="D219" s="194"/>
      <c r="E219" s="194"/>
      <c r="F219" s="194"/>
      <c r="G219" s="194"/>
      <c r="H219" s="194"/>
      <c r="I219" s="194"/>
      <c r="J219" s="469" t="s">
        <v>2</v>
      </c>
      <c r="K219" s="470"/>
      <c r="N219" s="195" t="s">
        <v>453</v>
      </c>
      <c r="O219" s="244"/>
      <c r="P219" s="244"/>
      <c r="R219" s="275" t="s">
        <v>454</v>
      </c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</row>
    <row r="220" spans="2:31" x14ac:dyDescent="0.25">
      <c r="B220" s="193"/>
      <c r="C220" s="194"/>
      <c r="D220" s="194"/>
      <c r="E220" s="194"/>
      <c r="F220" s="194"/>
      <c r="G220" s="194"/>
      <c r="H220" s="194"/>
      <c r="I220" s="194"/>
      <c r="J220" s="471"/>
      <c r="K220" s="472"/>
      <c r="N220" s="276">
        <v>8</v>
      </c>
      <c r="O220" s="276" t="s">
        <v>455</v>
      </c>
      <c r="P220" s="277">
        <v>0.4</v>
      </c>
      <c r="R220" s="278">
        <v>1</v>
      </c>
      <c r="S220" s="278" t="s">
        <v>456</v>
      </c>
      <c r="T220" s="279">
        <v>0.3</v>
      </c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</row>
    <row r="221" spans="2:31" x14ac:dyDescent="0.25">
      <c r="B221" s="197" t="s">
        <v>172</v>
      </c>
      <c r="C221" s="194"/>
      <c r="D221" s="194"/>
      <c r="E221" s="194"/>
      <c r="F221" s="194"/>
      <c r="G221" s="194"/>
      <c r="H221" s="194"/>
      <c r="I221" s="479" t="s">
        <v>457</v>
      </c>
      <c r="J221" s="473" t="s">
        <v>173</v>
      </c>
      <c r="K221" s="474"/>
      <c r="N221" s="238">
        <v>1</v>
      </c>
      <c r="O221" s="238" t="s">
        <v>455</v>
      </c>
      <c r="P221" s="280">
        <v>0.3</v>
      </c>
      <c r="R221" s="281">
        <v>2</v>
      </c>
      <c r="S221" s="281" t="s">
        <v>458</v>
      </c>
      <c r="T221" s="282">
        <v>0.15</v>
      </c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</row>
    <row r="222" spans="2:31" x14ac:dyDescent="0.25">
      <c r="B222" s="197"/>
      <c r="C222" s="194"/>
      <c r="D222" s="194"/>
      <c r="E222" s="194"/>
      <c r="F222" s="194"/>
      <c r="G222" s="194"/>
      <c r="H222" s="194"/>
      <c r="I222" s="480"/>
      <c r="J222" s="473"/>
      <c r="K222" s="474"/>
      <c r="N222" s="244"/>
      <c r="O222" s="244"/>
      <c r="P222" s="244"/>
      <c r="R222" s="283">
        <v>3</v>
      </c>
      <c r="S222" s="283" t="s">
        <v>459</v>
      </c>
      <c r="T222" s="284">
        <v>0</v>
      </c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</row>
    <row r="223" spans="2:31" ht="25.5" x14ac:dyDescent="0.25">
      <c r="B223" s="197"/>
      <c r="C223" s="194"/>
      <c r="D223" s="194"/>
      <c r="E223" s="194"/>
      <c r="F223" s="194"/>
      <c r="G223" s="194"/>
      <c r="H223" s="194"/>
      <c r="I223" s="285" t="s">
        <v>460</v>
      </c>
      <c r="J223" s="286" t="s">
        <v>70</v>
      </c>
      <c r="K223" s="287" t="s">
        <v>71</v>
      </c>
      <c r="M223" s="288">
        <f>SUM(L224:L229,L231:L232)</f>
        <v>0.39999999999999997</v>
      </c>
      <c r="N223" s="244"/>
      <c r="O223" s="244"/>
      <c r="P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</row>
    <row r="224" spans="2:31" ht="15" x14ac:dyDescent="0.25">
      <c r="B224" s="197" t="s">
        <v>461</v>
      </c>
      <c r="C224" s="194"/>
      <c r="D224" s="194"/>
      <c r="E224" s="194"/>
      <c r="F224" s="194"/>
      <c r="G224" s="194"/>
      <c r="H224" s="203"/>
      <c r="I224" s="296">
        <v>3</v>
      </c>
      <c r="J224" s="293"/>
      <c r="K224" s="295"/>
      <c r="L224" s="289">
        <f>IF(I224=0,N234,IF(I224=1,N235,IF(I224=2,N236,IF(I224=3,N237,IF(I224=4,N238,IF(I224=5,N239,IF(I224=6,N240,IF(I224=7,N241,IF(I224=8,N242,0%)))))))))</f>
        <v>0.05</v>
      </c>
      <c r="M224" s="329"/>
      <c r="N224" s="244"/>
      <c r="O224" s="244"/>
      <c r="P224" s="244"/>
      <c r="R224" s="245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</row>
    <row r="225" spans="2:31" ht="15" x14ac:dyDescent="0.25">
      <c r="B225" s="197" t="s">
        <v>176</v>
      </c>
      <c r="C225" s="194"/>
      <c r="D225" s="194"/>
      <c r="E225" s="194"/>
      <c r="F225" s="194"/>
      <c r="G225" s="194"/>
      <c r="H225" s="203"/>
      <c r="I225" s="296">
        <v>3</v>
      </c>
      <c r="J225" s="293"/>
      <c r="K225" s="295"/>
      <c r="L225" s="289">
        <f>IF(I225=0,N244,IF(I225=1,N245,IF(I225=2,N246,IF(I225=3,N247,IF(I225=4,N248,IF(I225=5,N249,IF(I225=6,N250,IF(I225=7,N251,IF(I225=8,N252,0%)))))))))</f>
        <v>0.05</v>
      </c>
      <c r="M225" s="329"/>
      <c r="N225" s="244"/>
      <c r="O225" s="244"/>
      <c r="P225" s="244"/>
      <c r="R225" s="245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</row>
    <row r="226" spans="2:31" ht="15" x14ac:dyDescent="0.25">
      <c r="B226" s="197" t="s">
        <v>462</v>
      </c>
      <c r="C226" s="194"/>
      <c r="D226" s="194"/>
      <c r="E226" s="194"/>
      <c r="F226" s="194"/>
      <c r="G226" s="194"/>
      <c r="H226" s="203"/>
      <c r="I226" s="296">
        <v>3</v>
      </c>
      <c r="J226" s="293"/>
      <c r="K226" s="295"/>
      <c r="L226" s="289">
        <f>IF(I226=0,N254,IF(I226=1,N255,IF(I226=2,N256,IF(I226=3,N257,IF(I226=4,N258,IF(I226=5,N259,IF(I226=6,N260,IF(I226=7,N261,IF(I226=8,N262,0%)))))))))</f>
        <v>0.05</v>
      </c>
      <c r="M226" s="329"/>
      <c r="N226" s="244"/>
      <c r="O226" s="244"/>
      <c r="P226" s="244"/>
      <c r="R226" s="245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</row>
    <row r="227" spans="2:31" ht="15" x14ac:dyDescent="0.25">
      <c r="B227" s="197" t="s">
        <v>463</v>
      </c>
      <c r="C227" s="194"/>
      <c r="D227" s="194"/>
      <c r="E227" s="194"/>
      <c r="F227" s="194"/>
      <c r="G227" s="194"/>
      <c r="H227" s="203"/>
      <c r="I227" s="296">
        <v>1</v>
      </c>
      <c r="J227" s="293"/>
      <c r="K227" s="295"/>
      <c r="L227" s="289">
        <f>IF(I227=0,Q234,IF(I227=1,Q235,0%))</f>
        <v>0.05</v>
      </c>
      <c r="M227" s="329"/>
      <c r="N227" s="244"/>
      <c r="O227" s="244"/>
      <c r="P227" s="244"/>
      <c r="R227" s="245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</row>
    <row r="228" spans="2:31" ht="15" x14ac:dyDescent="0.25">
      <c r="B228" s="197" t="s">
        <v>464</v>
      </c>
      <c r="C228" s="194"/>
      <c r="D228" s="194"/>
      <c r="E228" s="194"/>
      <c r="F228" s="194"/>
      <c r="G228" s="194"/>
      <c r="H228" s="203"/>
      <c r="I228" s="296">
        <v>1</v>
      </c>
      <c r="J228" s="293"/>
      <c r="K228" s="295"/>
      <c r="L228" s="289">
        <f>IF(I228=0,T234,IF(I228=1,T235,0%))</f>
        <v>0.05</v>
      </c>
      <c r="M228" s="329"/>
      <c r="N228" s="244"/>
      <c r="O228" s="244"/>
      <c r="P228" s="244"/>
      <c r="R228" s="245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</row>
    <row r="229" spans="2:31" ht="15" x14ac:dyDescent="0.25">
      <c r="B229" s="197" t="s">
        <v>465</v>
      </c>
      <c r="C229" s="194"/>
      <c r="D229" s="194"/>
      <c r="E229" s="194"/>
      <c r="F229" s="194"/>
      <c r="G229" s="194"/>
      <c r="H229" s="203"/>
      <c r="I229" s="296">
        <v>1</v>
      </c>
      <c r="J229" s="293"/>
      <c r="K229" s="295"/>
      <c r="L229" s="289">
        <f>IF(I229=0,T234,IF(I229=1,T235,0%))</f>
        <v>0.05</v>
      </c>
      <c r="M229" s="329"/>
      <c r="N229" s="244"/>
      <c r="O229" s="244"/>
      <c r="P229" s="244"/>
      <c r="R229" s="245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</row>
    <row r="230" spans="2:31" ht="15" x14ac:dyDescent="0.25">
      <c r="B230" s="197" t="s">
        <v>466</v>
      </c>
      <c r="C230" s="194"/>
      <c r="D230" s="194"/>
      <c r="E230" s="194"/>
      <c r="F230" s="194"/>
      <c r="G230" s="194"/>
      <c r="H230" s="203"/>
      <c r="I230" s="296">
        <v>1</v>
      </c>
      <c r="J230" s="293"/>
      <c r="K230" s="295"/>
      <c r="L230" s="289">
        <f>IFERROR(VLOOKUP(I230,R220:T222,3,0),0)</f>
        <v>0.3</v>
      </c>
      <c r="M230" s="288">
        <f>+L230</f>
        <v>0.3</v>
      </c>
      <c r="N230" s="244"/>
      <c r="O230" s="244"/>
      <c r="P230" s="244"/>
      <c r="R230" s="245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</row>
    <row r="231" spans="2:31" ht="15" x14ac:dyDescent="0.25">
      <c r="B231" s="197" t="s">
        <v>467</v>
      </c>
      <c r="C231" s="194"/>
      <c r="D231" s="194"/>
      <c r="E231" s="194"/>
      <c r="F231" s="194"/>
      <c r="G231" s="194"/>
      <c r="H231" s="203"/>
      <c r="I231" s="296">
        <v>2</v>
      </c>
      <c r="J231" s="293"/>
      <c r="K231" s="295"/>
      <c r="L231" s="289">
        <f>IF(I231=0,Q244,IF(I231=1,Q245,IF(I231=2,Q246,0%)))</f>
        <v>0.05</v>
      </c>
      <c r="M231" s="329"/>
      <c r="N231" s="244"/>
      <c r="O231" s="244"/>
      <c r="P231" s="244"/>
      <c r="R231" s="245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</row>
    <row r="232" spans="2:31" ht="15" x14ac:dyDescent="0.25">
      <c r="B232" s="197" t="s">
        <v>468</v>
      </c>
      <c r="C232" s="194"/>
      <c r="D232" s="194"/>
      <c r="E232" s="194"/>
      <c r="F232" s="194"/>
      <c r="G232" s="194"/>
      <c r="H232" s="203"/>
      <c r="I232" s="296">
        <v>0</v>
      </c>
      <c r="J232" s="293"/>
      <c r="K232" s="295"/>
      <c r="L232" s="289">
        <f>IF(I232=0,Q254,IF(I232=1,Q255,0%))</f>
        <v>0.05</v>
      </c>
      <c r="M232" s="329"/>
      <c r="N232" s="244"/>
      <c r="O232" s="244"/>
      <c r="P232" s="244"/>
      <c r="R232" s="245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</row>
    <row r="233" spans="2:31" x14ac:dyDescent="0.25">
      <c r="B233" s="193"/>
      <c r="C233" s="194"/>
      <c r="D233" s="194"/>
      <c r="E233" s="194"/>
      <c r="F233" s="194"/>
      <c r="G233" s="194"/>
      <c r="H233" s="203"/>
      <c r="I233" s="194"/>
      <c r="J233" s="194"/>
      <c r="K233" s="196"/>
      <c r="N233" s="244"/>
      <c r="O233" s="244"/>
      <c r="P233" s="244"/>
      <c r="R233" s="245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</row>
    <row r="234" spans="2:31" s="214" customFormat="1" x14ac:dyDescent="0.25">
      <c r="B234" s="426" t="s">
        <v>469</v>
      </c>
      <c r="C234" s="427"/>
      <c r="D234" s="427"/>
      <c r="E234" s="427"/>
      <c r="F234" s="427"/>
      <c r="G234" s="427"/>
      <c r="H234" s="427"/>
      <c r="I234" s="427"/>
      <c r="J234" s="427"/>
      <c r="K234" s="428"/>
      <c r="L234" s="290" t="s">
        <v>470</v>
      </c>
      <c r="M234" s="245">
        <v>0</v>
      </c>
      <c r="N234" s="189">
        <v>0</v>
      </c>
      <c r="O234" s="290" t="s">
        <v>471</v>
      </c>
      <c r="P234" s="245">
        <v>0</v>
      </c>
      <c r="Q234" s="189">
        <v>0</v>
      </c>
      <c r="R234" s="290" t="s">
        <v>472</v>
      </c>
      <c r="S234" s="245">
        <v>0</v>
      </c>
      <c r="T234" s="189">
        <v>0.05</v>
      </c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</row>
    <row r="235" spans="2:31" ht="15" x14ac:dyDescent="0.25">
      <c r="B235" s="481" t="s">
        <v>473</v>
      </c>
      <c r="C235" s="482"/>
      <c r="D235" s="482"/>
      <c r="E235" s="482"/>
      <c r="F235" s="482"/>
      <c r="G235" s="482"/>
      <c r="H235" s="482"/>
      <c r="I235" s="482"/>
      <c r="J235" s="482"/>
      <c r="K235" s="483"/>
      <c r="L235" s="290"/>
      <c r="M235" s="245">
        <v>1</v>
      </c>
      <c r="N235" s="189">
        <v>0.02</v>
      </c>
      <c r="O235" s="244"/>
      <c r="P235" s="245">
        <v>1</v>
      </c>
      <c r="Q235" s="189">
        <v>0.05</v>
      </c>
      <c r="R235" s="245"/>
      <c r="S235" s="245">
        <v>1</v>
      </c>
      <c r="T235" s="189">
        <v>0.05</v>
      </c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</row>
    <row r="236" spans="2:31" ht="15" x14ac:dyDescent="0.25">
      <c r="B236" s="481"/>
      <c r="C236" s="482"/>
      <c r="D236" s="482"/>
      <c r="E236" s="482"/>
      <c r="F236" s="482"/>
      <c r="G236" s="482"/>
      <c r="H236" s="482"/>
      <c r="I236" s="482"/>
      <c r="J236" s="482"/>
      <c r="K236" s="483"/>
      <c r="L236" s="76"/>
      <c r="M236" s="245">
        <v>2</v>
      </c>
      <c r="N236" s="189">
        <v>0.03</v>
      </c>
      <c r="O236" s="244"/>
      <c r="P236" s="244"/>
      <c r="R236" s="245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</row>
    <row r="237" spans="2:31" ht="15" x14ac:dyDescent="0.25">
      <c r="B237" s="481"/>
      <c r="C237" s="482"/>
      <c r="D237" s="482"/>
      <c r="E237" s="482"/>
      <c r="F237" s="482"/>
      <c r="G237" s="482"/>
      <c r="H237" s="482"/>
      <c r="I237" s="482"/>
      <c r="J237" s="482"/>
      <c r="K237" s="483"/>
      <c r="L237" s="290"/>
      <c r="M237" s="245">
        <v>3</v>
      </c>
      <c r="N237" s="189">
        <v>0.05</v>
      </c>
      <c r="O237" s="244"/>
      <c r="P237" s="244"/>
      <c r="R237" s="245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</row>
    <row r="238" spans="2:31" ht="15" x14ac:dyDescent="0.25">
      <c r="B238" s="481"/>
      <c r="C238" s="482"/>
      <c r="D238" s="482"/>
      <c r="E238" s="482"/>
      <c r="F238" s="482"/>
      <c r="G238" s="482"/>
      <c r="H238" s="482"/>
      <c r="I238" s="482"/>
      <c r="J238" s="482"/>
      <c r="K238" s="483"/>
      <c r="L238" s="290"/>
      <c r="M238" s="245">
        <v>4</v>
      </c>
      <c r="N238" s="189">
        <v>0.05</v>
      </c>
      <c r="O238" s="244"/>
      <c r="P238" s="244"/>
      <c r="R238" s="245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</row>
    <row r="239" spans="2:31" ht="15" x14ac:dyDescent="0.25">
      <c r="B239" s="481"/>
      <c r="C239" s="482"/>
      <c r="D239" s="482"/>
      <c r="E239" s="482"/>
      <c r="F239" s="482"/>
      <c r="G239" s="482"/>
      <c r="H239" s="482"/>
      <c r="I239" s="482"/>
      <c r="J239" s="482"/>
      <c r="K239" s="483"/>
      <c r="L239" s="290"/>
      <c r="M239" s="245">
        <v>5</v>
      </c>
      <c r="N239" s="189">
        <v>0.05</v>
      </c>
      <c r="O239" s="244"/>
      <c r="P239" s="244"/>
      <c r="R239" s="245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</row>
    <row r="240" spans="2:31" ht="15" x14ac:dyDescent="0.25">
      <c r="B240" s="481"/>
      <c r="C240" s="482"/>
      <c r="D240" s="482"/>
      <c r="E240" s="482"/>
      <c r="F240" s="482"/>
      <c r="G240" s="482"/>
      <c r="H240" s="482"/>
      <c r="I240" s="482"/>
      <c r="J240" s="482"/>
      <c r="K240" s="483"/>
      <c r="L240" s="244"/>
      <c r="M240" s="245">
        <v>6</v>
      </c>
      <c r="N240" s="189">
        <v>0.05</v>
      </c>
      <c r="O240" s="244"/>
      <c r="P240" s="244"/>
      <c r="Q240" s="244"/>
      <c r="R240" s="245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</row>
    <row r="241" spans="2:31" ht="15" x14ac:dyDescent="0.25">
      <c r="B241" s="481"/>
      <c r="C241" s="482"/>
      <c r="D241" s="482"/>
      <c r="E241" s="482"/>
      <c r="F241" s="482"/>
      <c r="G241" s="482"/>
      <c r="H241" s="482"/>
      <c r="I241" s="482"/>
      <c r="J241" s="482"/>
      <c r="K241" s="483"/>
      <c r="L241" s="244"/>
      <c r="M241" s="245">
        <v>7</v>
      </c>
      <c r="N241" s="189">
        <v>0.05</v>
      </c>
      <c r="O241" s="244"/>
      <c r="P241" s="244"/>
      <c r="Q241" s="244"/>
      <c r="R241" s="245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</row>
    <row r="242" spans="2:31" ht="15" x14ac:dyDescent="0.25">
      <c r="B242" s="481"/>
      <c r="C242" s="482"/>
      <c r="D242" s="482"/>
      <c r="E242" s="482"/>
      <c r="F242" s="482"/>
      <c r="G242" s="482"/>
      <c r="H242" s="482"/>
      <c r="I242" s="482"/>
      <c r="J242" s="482"/>
      <c r="K242" s="483"/>
      <c r="L242" s="244"/>
      <c r="M242" s="245">
        <v>8</v>
      </c>
      <c r="N242" s="189">
        <v>0.05</v>
      </c>
      <c r="O242" s="244"/>
      <c r="P242" s="244"/>
      <c r="Q242" s="244"/>
      <c r="R242" s="245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</row>
    <row r="243" spans="2:31" ht="15" x14ac:dyDescent="0.25">
      <c r="B243" s="481"/>
      <c r="C243" s="482"/>
      <c r="D243" s="482"/>
      <c r="E243" s="482"/>
      <c r="F243" s="482"/>
      <c r="G243" s="482"/>
      <c r="H243" s="482"/>
      <c r="I243" s="482"/>
      <c r="J243" s="482"/>
      <c r="K243" s="483"/>
      <c r="L243" s="244"/>
      <c r="M243" s="244"/>
      <c r="N243" s="244"/>
      <c r="O243" s="244"/>
      <c r="P243" s="244"/>
      <c r="Q243" s="244"/>
      <c r="R243" s="245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</row>
    <row r="244" spans="2:31" ht="15" x14ac:dyDescent="0.25">
      <c r="B244" s="481"/>
      <c r="C244" s="482"/>
      <c r="D244" s="482"/>
      <c r="E244" s="482"/>
      <c r="F244" s="482"/>
      <c r="G244" s="482"/>
      <c r="H244" s="482"/>
      <c r="I244" s="482"/>
      <c r="J244" s="482"/>
      <c r="K244" s="483"/>
      <c r="L244" s="290" t="s">
        <v>474</v>
      </c>
      <c r="M244" s="245">
        <v>0</v>
      </c>
      <c r="N244" s="189">
        <v>0</v>
      </c>
      <c r="O244" s="290" t="s">
        <v>475</v>
      </c>
      <c r="P244" s="245">
        <v>0</v>
      </c>
      <c r="Q244" s="189">
        <v>0</v>
      </c>
      <c r="R244" s="290" t="s">
        <v>476</v>
      </c>
      <c r="S244" s="245">
        <v>0</v>
      </c>
      <c r="T244" s="189">
        <v>0.05</v>
      </c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</row>
    <row r="245" spans="2:31" ht="15" x14ac:dyDescent="0.25">
      <c r="B245" s="481"/>
      <c r="C245" s="482"/>
      <c r="D245" s="482"/>
      <c r="E245" s="482"/>
      <c r="F245" s="482"/>
      <c r="G245" s="482"/>
      <c r="H245" s="482"/>
      <c r="I245" s="482"/>
      <c r="J245" s="482"/>
      <c r="K245" s="483"/>
      <c r="L245" s="290"/>
      <c r="M245" s="245">
        <v>1</v>
      </c>
      <c r="N245" s="189">
        <v>0.02</v>
      </c>
      <c r="O245" s="244"/>
      <c r="P245" s="245">
        <v>1</v>
      </c>
      <c r="Q245" s="189">
        <v>0.03</v>
      </c>
      <c r="R245" s="245"/>
      <c r="S245" s="245">
        <v>1</v>
      </c>
      <c r="T245" s="189">
        <v>0.05</v>
      </c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</row>
    <row r="246" spans="2:31" ht="15" x14ac:dyDescent="0.25">
      <c r="B246" s="481"/>
      <c r="C246" s="482"/>
      <c r="D246" s="482"/>
      <c r="E246" s="482"/>
      <c r="F246" s="482"/>
      <c r="G246" s="482"/>
      <c r="H246" s="482"/>
      <c r="I246" s="482"/>
      <c r="J246" s="482"/>
      <c r="K246" s="483"/>
      <c r="L246" s="290"/>
      <c r="M246" s="245">
        <v>2</v>
      </c>
      <c r="N246" s="189">
        <v>0.03</v>
      </c>
      <c r="O246" s="244"/>
      <c r="P246" s="245">
        <v>2</v>
      </c>
      <c r="Q246" s="189">
        <v>0.05</v>
      </c>
      <c r="R246" s="245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</row>
    <row r="247" spans="2:31" s="214" customFormat="1" x14ac:dyDescent="0.25">
      <c r="B247" s="426" t="s">
        <v>477</v>
      </c>
      <c r="C247" s="427"/>
      <c r="D247" s="427"/>
      <c r="E247" s="427"/>
      <c r="F247" s="427"/>
      <c r="G247" s="427"/>
      <c r="H247" s="427"/>
      <c r="I247" s="427"/>
      <c r="J247" s="427"/>
      <c r="K247" s="428"/>
      <c r="L247" s="290"/>
      <c r="M247" s="245">
        <v>3</v>
      </c>
      <c r="N247" s="189">
        <v>0.05</v>
      </c>
      <c r="O247" s="244"/>
      <c r="P247" s="244"/>
      <c r="Q247" s="189"/>
      <c r="R247" s="245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</row>
    <row r="248" spans="2:31" ht="7.5" customHeight="1" x14ac:dyDescent="0.25">
      <c r="B248" s="481" t="s">
        <v>478</v>
      </c>
      <c r="C248" s="482"/>
      <c r="D248" s="482"/>
      <c r="E248" s="482"/>
      <c r="F248" s="482"/>
      <c r="G248" s="482"/>
      <c r="H248" s="482"/>
      <c r="I248" s="482"/>
      <c r="J248" s="482"/>
      <c r="K248" s="483"/>
      <c r="L248" s="290"/>
      <c r="M248" s="245">
        <v>4</v>
      </c>
      <c r="N248" s="189">
        <v>0.05</v>
      </c>
      <c r="O248" s="244"/>
      <c r="P248" s="244"/>
      <c r="R248" s="245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</row>
    <row r="249" spans="2:31" s="244" customFormat="1" ht="18.75" customHeight="1" x14ac:dyDescent="0.25">
      <c r="B249" s="481"/>
      <c r="C249" s="482"/>
      <c r="D249" s="482"/>
      <c r="E249" s="482"/>
      <c r="F249" s="482"/>
      <c r="G249" s="482"/>
      <c r="H249" s="482"/>
      <c r="I249" s="482"/>
      <c r="J249" s="482"/>
      <c r="K249" s="483"/>
      <c r="L249" s="290"/>
      <c r="M249" s="245">
        <v>5</v>
      </c>
      <c r="N249" s="189">
        <v>0.05</v>
      </c>
      <c r="Q249" s="189"/>
      <c r="R249" s="245"/>
    </row>
    <row r="250" spans="2:31" s="244" customFormat="1" ht="18.75" customHeight="1" x14ac:dyDescent="0.25">
      <c r="B250" s="481"/>
      <c r="C250" s="482"/>
      <c r="D250" s="482"/>
      <c r="E250" s="482"/>
      <c r="F250" s="482"/>
      <c r="G250" s="482"/>
      <c r="H250" s="482"/>
      <c r="I250" s="482"/>
      <c r="J250" s="482"/>
      <c r="K250" s="483"/>
      <c r="L250" s="290"/>
      <c r="M250" s="245">
        <v>6</v>
      </c>
      <c r="N250" s="189">
        <v>0.05</v>
      </c>
      <c r="Q250" s="189"/>
      <c r="R250" s="245"/>
    </row>
    <row r="251" spans="2:31" s="244" customFormat="1" x14ac:dyDescent="0.25">
      <c r="B251" s="481"/>
      <c r="C251" s="482"/>
      <c r="D251" s="482"/>
      <c r="E251" s="482"/>
      <c r="F251" s="482"/>
      <c r="G251" s="482"/>
      <c r="H251" s="482"/>
      <c r="I251" s="482"/>
      <c r="J251" s="482"/>
      <c r="K251" s="483"/>
      <c r="L251" s="188"/>
      <c r="M251" s="245">
        <v>7</v>
      </c>
      <c r="N251" s="189">
        <v>0.05</v>
      </c>
      <c r="Q251" s="189"/>
      <c r="R251" s="245"/>
    </row>
    <row r="252" spans="2:31" s="244" customFormat="1" x14ac:dyDescent="0.25">
      <c r="B252" s="481"/>
      <c r="C252" s="482"/>
      <c r="D252" s="482"/>
      <c r="E252" s="482"/>
      <c r="F252" s="482"/>
      <c r="G252" s="482"/>
      <c r="H252" s="482"/>
      <c r="I252" s="482"/>
      <c r="J252" s="482"/>
      <c r="K252" s="483"/>
      <c r="L252" s="188"/>
      <c r="M252" s="245">
        <v>8</v>
      </c>
      <c r="N252" s="189">
        <v>0.05</v>
      </c>
      <c r="Q252" s="189"/>
      <c r="R252" s="245"/>
    </row>
    <row r="253" spans="2:31" s="244" customFormat="1" x14ac:dyDescent="0.25">
      <c r="B253" s="481"/>
      <c r="C253" s="482"/>
      <c r="D253" s="482"/>
      <c r="E253" s="482"/>
      <c r="F253" s="482"/>
      <c r="G253" s="482"/>
      <c r="H253" s="482"/>
      <c r="I253" s="482"/>
      <c r="J253" s="482"/>
      <c r="K253" s="483"/>
      <c r="L253" s="188"/>
      <c r="M253" s="187"/>
      <c r="Q253" s="189"/>
      <c r="R253" s="245"/>
    </row>
    <row r="254" spans="2:31" s="244" customFormat="1" ht="18.75" customHeight="1" x14ac:dyDescent="0.25">
      <c r="B254" s="481"/>
      <c r="C254" s="482"/>
      <c r="D254" s="482"/>
      <c r="E254" s="482"/>
      <c r="F254" s="482"/>
      <c r="G254" s="482"/>
      <c r="H254" s="482"/>
      <c r="I254" s="482"/>
      <c r="J254" s="482"/>
      <c r="K254" s="483"/>
      <c r="L254" s="290" t="s">
        <v>479</v>
      </c>
      <c r="M254" s="245">
        <v>0</v>
      </c>
      <c r="N254" s="189">
        <v>0</v>
      </c>
      <c r="O254" s="290" t="s">
        <v>480</v>
      </c>
      <c r="P254" s="245">
        <v>0</v>
      </c>
      <c r="Q254" s="189">
        <v>0.05</v>
      </c>
      <c r="R254" s="245"/>
    </row>
    <row r="255" spans="2:31" s="244" customFormat="1" x14ac:dyDescent="0.25">
      <c r="B255" s="426" t="s">
        <v>481</v>
      </c>
      <c r="C255" s="427"/>
      <c r="D255" s="427"/>
      <c r="E255" s="427"/>
      <c r="F255" s="427"/>
      <c r="G255" s="427"/>
      <c r="H255" s="427"/>
      <c r="I255" s="427"/>
      <c r="J255" s="427"/>
      <c r="K255" s="428"/>
      <c r="L255" s="290"/>
      <c r="M255" s="245">
        <v>1</v>
      </c>
      <c r="N255" s="189">
        <v>0.02</v>
      </c>
      <c r="P255" s="245">
        <v>1</v>
      </c>
      <c r="Q255" s="189">
        <v>0.05</v>
      </c>
      <c r="R255" s="245"/>
    </row>
    <row r="256" spans="2:31" s="244" customFormat="1" ht="15" x14ac:dyDescent="0.25">
      <c r="B256" s="308"/>
      <c r="C256" s="309"/>
      <c r="D256" s="309"/>
      <c r="E256" s="309"/>
      <c r="F256" s="309"/>
      <c r="G256" s="309"/>
      <c r="H256" s="309"/>
      <c r="I256" s="309"/>
      <c r="J256" s="309"/>
      <c r="K256" s="310"/>
      <c r="L256" s="290"/>
      <c r="M256" s="245">
        <v>2</v>
      </c>
      <c r="N256" s="189">
        <v>0.03</v>
      </c>
      <c r="Q256" s="189"/>
      <c r="R256" s="245"/>
    </row>
    <row r="257" spans="2:31" s="244" customFormat="1" ht="15" x14ac:dyDescent="0.25">
      <c r="B257" s="311"/>
      <c r="C257" s="21"/>
      <c r="D257" s="27"/>
      <c r="E257" s="21" t="s">
        <v>182</v>
      </c>
      <c r="F257" s="27"/>
      <c r="G257" s="27"/>
      <c r="H257" s="27"/>
      <c r="I257" s="27"/>
      <c r="J257" s="27"/>
      <c r="K257" s="24"/>
      <c r="L257" s="290"/>
      <c r="M257" s="245">
        <v>3</v>
      </c>
      <c r="N257" s="189">
        <v>0.05</v>
      </c>
      <c r="Q257" s="189"/>
      <c r="R257" s="245"/>
    </row>
    <row r="258" spans="2:31" s="244" customFormat="1" ht="15" x14ac:dyDescent="0.25">
      <c r="B258" s="311"/>
      <c r="C258" s="27"/>
      <c r="D258" s="27"/>
      <c r="E258" s="27"/>
      <c r="F258" s="27"/>
      <c r="G258" s="27"/>
      <c r="H258" s="27"/>
      <c r="I258" s="27"/>
      <c r="J258" s="27"/>
      <c r="K258" s="24"/>
      <c r="L258" s="290"/>
      <c r="M258" s="245">
        <v>4</v>
      </c>
      <c r="N258" s="189">
        <v>0.05</v>
      </c>
      <c r="Q258" s="189"/>
      <c r="R258" s="245"/>
    </row>
    <row r="259" spans="2:31" ht="15" x14ac:dyDescent="0.25">
      <c r="B259" s="311"/>
      <c r="C259" s="27"/>
      <c r="D259" s="27"/>
      <c r="E259" s="27"/>
      <c r="F259" s="27"/>
      <c r="G259" s="27"/>
      <c r="H259" s="27"/>
      <c r="I259" s="27"/>
      <c r="J259" s="27"/>
      <c r="K259" s="24"/>
      <c r="L259" s="290"/>
      <c r="M259" s="245">
        <v>5</v>
      </c>
      <c r="N259" s="189">
        <v>0.05</v>
      </c>
      <c r="O259" s="244"/>
      <c r="P259" s="244"/>
      <c r="R259" s="245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</row>
    <row r="260" spans="2:31" x14ac:dyDescent="0.25">
      <c r="B260" s="311"/>
      <c r="C260" s="27"/>
      <c r="D260" s="27"/>
      <c r="E260" s="27"/>
      <c r="F260" s="27"/>
      <c r="G260" s="27"/>
      <c r="H260" s="27"/>
      <c r="I260" s="27"/>
      <c r="J260" s="27"/>
      <c r="K260" s="24"/>
      <c r="M260" s="245">
        <v>6</v>
      </c>
      <c r="N260" s="189">
        <v>0.05</v>
      </c>
      <c r="Q260" s="187"/>
      <c r="R260" s="245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</row>
    <row r="261" spans="2:31" s="244" customFormat="1" x14ac:dyDescent="0.25">
      <c r="B261" s="311"/>
      <c r="C261" s="22"/>
      <c r="D261" s="27"/>
      <c r="E261" s="21" t="s">
        <v>183</v>
      </c>
      <c r="F261" s="27"/>
      <c r="G261" s="27"/>
      <c r="H261" s="27"/>
      <c r="I261" s="27"/>
      <c r="J261" s="27"/>
      <c r="K261" s="24"/>
      <c r="L261" s="188"/>
      <c r="M261" s="245">
        <v>7</v>
      </c>
      <c r="N261" s="189">
        <v>0.05</v>
      </c>
      <c r="O261" s="187"/>
      <c r="P261" s="187"/>
      <c r="Q261" s="187"/>
      <c r="R261" s="245"/>
    </row>
    <row r="262" spans="2:31" s="214" customFormat="1" x14ac:dyDescent="0.25">
      <c r="B262" s="311"/>
      <c r="C262" s="27"/>
      <c r="D262" s="27"/>
      <c r="E262" s="25" t="s">
        <v>184</v>
      </c>
      <c r="F262" s="27"/>
      <c r="G262" s="27"/>
      <c r="H262" s="27"/>
      <c r="I262" s="27"/>
      <c r="J262" s="27"/>
      <c r="K262" s="24"/>
      <c r="L262" s="188"/>
      <c r="M262" s="245">
        <v>8</v>
      </c>
      <c r="N262" s="189">
        <v>0.05</v>
      </c>
      <c r="O262" s="187"/>
      <c r="P262" s="187"/>
      <c r="Q262" s="187"/>
      <c r="R262" s="245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</row>
    <row r="263" spans="2:31" x14ac:dyDescent="0.25">
      <c r="B263" s="311"/>
      <c r="C263" s="27"/>
      <c r="D263" s="27"/>
      <c r="E263" s="26" t="s">
        <v>185</v>
      </c>
      <c r="F263" s="27"/>
      <c r="G263" s="27"/>
      <c r="H263" s="27"/>
      <c r="I263" s="27"/>
      <c r="J263" s="27"/>
      <c r="K263" s="24"/>
    </row>
    <row r="264" spans="2:31" x14ac:dyDescent="0.25">
      <c r="B264" s="311"/>
      <c r="C264" s="27"/>
      <c r="D264" s="27"/>
      <c r="E264" s="26" t="s">
        <v>186</v>
      </c>
      <c r="F264" s="26"/>
      <c r="G264" s="25"/>
      <c r="H264" s="27"/>
      <c r="I264" s="27"/>
      <c r="J264" s="27"/>
      <c r="K264" s="24"/>
    </row>
    <row r="265" spans="2:31" x14ac:dyDescent="0.25">
      <c r="B265" s="311"/>
      <c r="C265" s="27"/>
      <c r="D265" s="27"/>
      <c r="E265" s="26" t="s">
        <v>482</v>
      </c>
      <c r="F265" s="26"/>
      <c r="G265" s="25"/>
      <c r="H265" s="27"/>
      <c r="I265" s="27"/>
      <c r="J265" s="27"/>
      <c r="K265" s="24"/>
    </row>
    <row r="266" spans="2:31" ht="19.5" thickBot="1" x14ac:dyDescent="0.3">
      <c r="B266" s="312"/>
      <c r="C266" s="313"/>
      <c r="D266" s="313"/>
      <c r="E266" s="313"/>
      <c r="F266" s="313"/>
      <c r="G266" s="313"/>
      <c r="H266" s="313"/>
      <c r="I266" s="313"/>
      <c r="J266" s="313"/>
      <c r="K266" s="314"/>
    </row>
    <row r="267" spans="2:31" x14ac:dyDescent="0.25">
      <c r="B267" s="475" t="s">
        <v>483</v>
      </c>
      <c r="C267" s="476"/>
      <c r="D267" s="476"/>
      <c r="E267" s="476"/>
      <c r="F267" s="476"/>
      <c r="G267" s="476"/>
      <c r="H267" s="476"/>
      <c r="I267" s="476"/>
      <c r="J267" s="476"/>
      <c r="K267" s="477"/>
    </row>
    <row r="268" spans="2:31" x14ac:dyDescent="0.25">
      <c r="B268" s="475"/>
      <c r="C268" s="476"/>
      <c r="D268" s="476"/>
      <c r="E268" s="476"/>
      <c r="F268" s="476"/>
      <c r="G268" s="476"/>
      <c r="H268" s="476"/>
      <c r="I268" s="476"/>
      <c r="J268" s="476"/>
      <c r="K268" s="477"/>
    </row>
    <row r="269" spans="2:31" ht="19.5" thickBot="1" x14ac:dyDescent="0.3">
      <c r="B269" s="291"/>
      <c r="C269" s="218"/>
      <c r="D269" s="218"/>
      <c r="E269" s="218"/>
      <c r="F269" s="218"/>
      <c r="G269" s="218"/>
      <c r="H269" s="218"/>
      <c r="I269" s="218"/>
      <c r="J269" s="218"/>
      <c r="K269" s="292"/>
    </row>
    <row r="270" spans="2:31" x14ac:dyDescent="0.25"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</row>
  </sheetData>
  <sheetProtection algorithmName="SHA-512" hashValue="ErFST2Pi19hPyudQs/S2FSM61jELUrhHd56K7nWu4EynS8C0H0LwXJm7S+kmZHLDQigMEEpv7vag/UzbAm4LMw==" saltValue="BQh6CU6mVB1KCUz2hxN3dw==" spinCount="100000" sheet="1" objects="1" scenarios="1" formatCells="0"/>
  <mergeCells count="152">
    <mergeCell ref="J2:K4"/>
    <mergeCell ref="B2:I4"/>
    <mergeCell ref="E90:K90"/>
    <mergeCell ref="C97:D97"/>
    <mergeCell ref="G97:H97"/>
    <mergeCell ref="C99:D99"/>
    <mergeCell ref="G99:H99"/>
    <mergeCell ref="B118:B119"/>
    <mergeCell ref="C118:D119"/>
    <mergeCell ref="H118:H119"/>
    <mergeCell ref="I118:K119"/>
    <mergeCell ref="C101:D101"/>
    <mergeCell ref="G101:H101"/>
    <mergeCell ref="C103:D103"/>
    <mergeCell ref="C107:D107"/>
    <mergeCell ref="C109:D109"/>
    <mergeCell ref="B111:K111"/>
    <mergeCell ref="C117:D117"/>
    <mergeCell ref="I117:K117"/>
    <mergeCell ref="C73:D73"/>
    <mergeCell ref="E73:F73"/>
    <mergeCell ref="G73:K73"/>
    <mergeCell ref="C75:H75"/>
    <mergeCell ref="J75:K75"/>
    <mergeCell ref="M128:M129"/>
    <mergeCell ref="M130:M131"/>
    <mergeCell ref="M132:M133"/>
    <mergeCell ref="M134:M135"/>
    <mergeCell ref="I208:J208"/>
    <mergeCell ref="L124:L125"/>
    <mergeCell ref="L126:L127"/>
    <mergeCell ref="L128:L129"/>
    <mergeCell ref="L130:L131"/>
    <mergeCell ref="L132:L133"/>
    <mergeCell ref="L134:L135"/>
    <mergeCell ref="I126:K127"/>
    <mergeCell ref="M124:M125"/>
    <mergeCell ref="M126:M127"/>
    <mergeCell ref="B134:B135"/>
    <mergeCell ref="C134:D135"/>
    <mergeCell ref="H134:H135"/>
    <mergeCell ref="I134:K135"/>
    <mergeCell ref="B137:K137"/>
    <mergeCell ref="B130:B131"/>
    <mergeCell ref="C130:D131"/>
    <mergeCell ref="H130:H131"/>
    <mergeCell ref="I130:K131"/>
    <mergeCell ref="B132:B133"/>
    <mergeCell ref="C132:D133"/>
    <mergeCell ref="H132:H133"/>
    <mergeCell ref="I132:K133"/>
    <mergeCell ref="I210:J210"/>
    <mergeCell ref="B217:K217"/>
    <mergeCell ref="J219:K220"/>
    <mergeCell ref="J221:K222"/>
    <mergeCell ref="B234:K234"/>
    <mergeCell ref="B267:K268"/>
    <mergeCell ref="B177:K177"/>
    <mergeCell ref="I204:J204"/>
    <mergeCell ref="I206:J206"/>
    <mergeCell ref="B255:K255"/>
    <mergeCell ref="I221:I222"/>
    <mergeCell ref="B235:K246"/>
    <mergeCell ref="B247:K247"/>
    <mergeCell ref="B248:K254"/>
    <mergeCell ref="B128:B129"/>
    <mergeCell ref="C128:D129"/>
    <mergeCell ref="H128:H129"/>
    <mergeCell ref="I128:K129"/>
    <mergeCell ref="C123:D123"/>
    <mergeCell ref="I123:K123"/>
    <mergeCell ref="B124:B125"/>
    <mergeCell ref="C124:D125"/>
    <mergeCell ref="H124:H125"/>
    <mergeCell ref="I124:K125"/>
    <mergeCell ref="B126:B127"/>
    <mergeCell ref="C126:D127"/>
    <mergeCell ref="H126:H127"/>
    <mergeCell ref="C77:D77"/>
    <mergeCell ref="E77:F77"/>
    <mergeCell ref="G77:K77"/>
    <mergeCell ref="E88:K88"/>
    <mergeCell ref="C79:D79"/>
    <mergeCell ref="E79:F79"/>
    <mergeCell ref="G79:K79"/>
    <mergeCell ref="B81:K81"/>
    <mergeCell ref="B83:K83"/>
    <mergeCell ref="E86:K86"/>
    <mergeCell ref="B65:K65"/>
    <mergeCell ref="C69:H69"/>
    <mergeCell ref="J69:K69"/>
    <mergeCell ref="C71:E71"/>
    <mergeCell ref="G71:H71"/>
    <mergeCell ref="J71:K71"/>
    <mergeCell ref="B59:B63"/>
    <mergeCell ref="D59:F59"/>
    <mergeCell ref="H59:J59"/>
    <mergeCell ref="D61:F61"/>
    <mergeCell ref="H61:J61"/>
    <mergeCell ref="D63:F63"/>
    <mergeCell ref="H63:J63"/>
    <mergeCell ref="B47:B51"/>
    <mergeCell ref="D47:F47"/>
    <mergeCell ref="H47:J47"/>
    <mergeCell ref="D49:F49"/>
    <mergeCell ref="H49:J49"/>
    <mergeCell ref="D51:F51"/>
    <mergeCell ref="H51:J51"/>
    <mergeCell ref="B53:B57"/>
    <mergeCell ref="D53:F53"/>
    <mergeCell ref="H53:J53"/>
    <mergeCell ref="D55:F55"/>
    <mergeCell ref="H55:J55"/>
    <mergeCell ref="D57:F57"/>
    <mergeCell ref="H57:J57"/>
    <mergeCell ref="D31:E31"/>
    <mergeCell ref="D33:E33"/>
    <mergeCell ref="I31:J31"/>
    <mergeCell ref="I33:J33"/>
    <mergeCell ref="E35:F35"/>
    <mergeCell ref="D40:F40"/>
    <mergeCell ref="H40:J40"/>
    <mergeCell ref="B41:B45"/>
    <mergeCell ref="D41:F41"/>
    <mergeCell ref="H41:J41"/>
    <mergeCell ref="D43:F43"/>
    <mergeCell ref="H43:J43"/>
    <mergeCell ref="D45:F45"/>
    <mergeCell ref="H45:J45"/>
    <mergeCell ref="D27:E27"/>
    <mergeCell ref="I27:J27"/>
    <mergeCell ref="D17:F17"/>
    <mergeCell ref="D29:E29"/>
    <mergeCell ref="I29:J29"/>
    <mergeCell ref="M6:S7"/>
    <mergeCell ref="E11:F11"/>
    <mergeCell ref="G11:H11"/>
    <mergeCell ref="I11:K11"/>
    <mergeCell ref="B13:K13"/>
    <mergeCell ref="D19:J19"/>
    <mergeCell ref="F25:G25"/>
    <mergeCell ref="R9:S9"/>
    <mergeCell ref="B5:K5"/>
    <mergeCell ref="D7:F7"/>
    <mergeCell ref="G7:H7"/>
    <mergeCell ref="I7:K7"/>
    <mergeCell ref="E9:F9"/>
    <mergeCell ref="G9:H9"/>
    <mergeCell ref="I9:K9"/>
    <mergeCell ref="D21:J21"/>
    <mergeCell ref="D25:E25"/>
    <mergeCell ref="I25:J25"/>
  </mergeCells>
  <hyperlinks>
    <hyperlink ref="G73" r:id="rId1" xr:uid="{00000000-0004-0000-0200-000000000000}"/>
    <hyperlink ref="G77" r:id="rId2" xr:uid="{00000000-0004-0000-0200-000001000000}"/>
    <hyperlink ref="G79" r:id="rId3" xr:uid="{00000000-0004-0000-0200-000002000000}"/>
  </hyperlinks>
  <pageMargins left="0.7" right="0.7" top="0.75" bottom="0.75" header="0.3" footer="0.3"/>
  <pageSetup paperSize="9" orientation="portrait" horizontalDpi="4294967294" verticalDpi="4294967294" r:id="rId4"/>
  <ignoredErrors>
    <ignoredError sqref="H130" formula="1"/>
    <ignoredError sqref="C73 C77 C79 D17" numberStoredAsText="1"/>
    <ignoredError sqref="F126:G135" unlockedFormula="1"/>
  </ignoredErrors>
  <drawing r:id="rId5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00000000-0002-0000-0200-000000000000}">
          <x14:formula1>
            <xm:f>IF($D$41=Catálogo_Final!$A$14,ENSERES,IF($D$41=Catálogo_Final!$B$14,EQUIPOS,IF($D$41=Catálogo_Final!$C$14,INMUEBLES,IF($D$41=Catálogo_Final!$D$14,MUEBLES,IF($D$41=Catálogo_Final!$E$14,VEHICULOS,IF($D$41=Catálogo_Final!$F$14,MARKETING))))))</xm:f>
          </x14:formula1>
          <xm:sqref>H41:J41</xm:sqref>
        </x14:dataValidation>
        <x14:dataValidation type="list" allowBlank="1" showInputMessage="1" showErrorMessage="1" xr:uid="{00000000-0002-0000-0200-000001000000}">
          <x14:formula1>
            <xm:f>Catálogo_Final!$A$2:$A$7</xm:f>
          </x14:formula1>
          <xm:sqref>D43:F43 D45:F45 D41:F41</xm:sqref>
        </x14:dataValidation>
        <x14:dataValidation type="list" allowBlank="1" showInputMessage="1" showErrorMessage="1" xr:uid="{00000000-0002-0000-0200-000002000000}">
          <x14:formula1>
            <xm:f>IF($D$43=Catálogo_Final!$A$14,ENSERES,IF($D$43=Catálogo_Final!$B$14,EQUIPOS,IF($D$43=Catálogo_Final!$C$14,INMUEBLES,IF($D$43=Catálogo_Final!$D$14,MUEBLES,IF($D$43=Catálogo_Final!$E$14,VEHICULOS,IF($D$43=Catálogo_Final!$F$14,MARKETING))))))</xm:f>
          </x14:formula1>
          <xm:sqref>H43:J43</xm:sqref>
        </x14:dataValidation>
        <x14:dataValidation type="list" allowBlank="1" showInputMessage="1" showErrorMessage="1" xr:uid="{00000000-0002-0000-0200-000003000000}">
          <x14:formula1>
            <xm:f>IF($D$45=Catálogo_Final!$A$14,ENSERES,IF($D$45=Catálogo_Final!$B$14,EQUIPOS,IF($D$45=Catálogo_Final!$C$14,INMUEBLES,IF($D$45=Catálogo_Final!$D$14,MUEBLES,IF($D$45=Catálogo_Final!$E$14,VEHICULOS,IF($D$45=Catálogo_Final!$F$14,MARKETING))))))</xm:f>
          </x14:formula1>
          <xm:sqref>H45:J45</xm:sqref>
        </x14:dataValidation>
        <x14:dataValidation type="list" allowBlank="1" showInputMessage="1" showErrorMessage="1" xr:uid="{00000000-0002-0000-0200-000004000000}">
          <x14:formula1>
            <xm:f>Catálogo_Final!$A$66</xm:f>
          </x14:formula1>
          <xm:sqref>D47:F47 D49:F49 D51:F51</xm:sqref>
        </x14:dataValidation>
        <x14:dataValidation type="list" allowBlank="1" showInputMessage="1" showErrorMessage="1" xr:uid="{00000000-0002-0000-0200-000005000000}">
          <x14:formula1>
            <xm:f>IF($D$51=Catálogo_Final!$A$69,SERVICIOS)</xm:f>
          </x14:formula1>
          <xm:sqref>H51:J51</xm:sqref>
        </x14:dataValidation>
        <x14:dataValidation type="list" allowBlank="1" showInputMessage="1" showErrorMessage="1" xr:uid="{00000000-0002-0000-0200-000006000000}">
          <x14:formula1>
            <xm:f>Catálogo_Final!$A$114:$A$116</xm:f>
          </x14:formula1>
          <xm:sqref>D53:F53 D55:F55 D57:F57</xm:sqref>
        </x14:dataValidation>
        <x14:dataValidation type="list" allowBlank="1" showInputMessage="1" showErrorMessage="1" xr:uid="{00000000-0002-0000-0200-000007000000}">
          <x14:formula1>
            <xm:f>IF($D$53=Catálogo_Final!$A$119,ADE,IF($D$53=Catálogo_Final!$B$119,MAN,IF($D$53=Catálogo_Final!$C$119,MAT)))</xm:f>
          </x14:formula1>
          <xm:sqref>H53:J53</xm:sqref>
        </x14:dataValidation>
        <x14:dataValidation type="list" allowBlank="1" showInputMessage="1" showErrorMessage="1" xr:uid="{00000000-0002-0000-0200-000008000000}">
          <x14:formula1>
            <xm:f>IF($D$55=Catálogo_Final!$A$119,ADE,IF($D$55=Catálogo_Final!$B$119,MAN,IF($D$55=Catálogo_Final!$C$119,MAT)))</xm:f>
          </x14:formula1>
          <xm:sqref>H55:J55</xm:sqref>
        </x14:dataValidation>
        <x14:dataValidation type="list" allowBlank="1" showInputMessage="1" showErrorMessage="1" xr:uid="{00000000-0002-0000-0200-000009000000}">
          <x14:formula1>
            <xm:f>IF($D$57=Catálogo_Final!$A$119,ADE,IF($D$57=Catálogo_Final!$B$119,MAN,IF($D$57=Catálogo_Final!$C$119,MAT)))</xm:f>
          </x14:formula1>
          <xm:sqref>H57:J57</xm:sqref>
        </x14:dataValidation>
        <x14:dataValidation type="list" allowBlank="1" showInputMessage="1" showErrorMessage="1" xr:uid="{00000000-0002-0000-0200-00000A000000}">
          <x14:formula1>
            <xm:f>Catálogo_Final!$A$141:$A$142</xm:f>
          </x14:formula1>
          <xm:sqref>D59:F59 D61:F61 D63:F63</xm:sqref>
        </x14:dataValidation>
        <x14:dataValidation type="list" allowBlank="1" showInputMessage="1" showErrorMessage="1" xr:uid="{00000000-0002-0000-0200-00000B000000}">
          <x14:formula1>
            <xm:f>IF($D$59=Catálogo_Final!$A$145,CONS,IF($D$59=Catálogo_Final!$B$145,ESTU))</xm:f>
          </x14:formula1>
          <xm:sqref>H59:J59</xm:sqref>
        </x14:dataValidation>
        <x14:dataValidation type="list" allowBlank="1" showInputMessage="1" showErrorMessage="1" xr:uid="{00000000-0002-0000-0200-00000C000000}">
          <x14:formula1>
            <xm:f>IF($D$61=Catálogo_Final!$A$145,CONS,IF($D$61=Catálogo_Final!$B$145,ESTU))</xm:f>
          </x14:formula1>
          <xm:sqref>H61:J61</xm:sqref>
        </x14:dataValidation>
        <x14:dataValidation type="list" allowBlank="1" showInputMessage="1" showErrorMessage="1" xr:uid="{00000000-0002-0000-0200-00000D000000}">
          <x14:formula1>
            <xm:f>IF($D$63=Catálogo_Final!$A$145,CONS,IF($D$63=Catálogo_Final!$B$145,ESTU))</xm:f>
          </x14:formula1>
          <xm:sqref>H63:J63</xm:sqref>
        </x14:dataValidation>
        <x14:dataValidation type="list" allowBlank="1" showInputMessage="1" showErrorMessage="1" xr:uid="{00000000-0002-0000-0200-00000E000000}">
          <x14:formula1>
            <xm:f>IF($D$47=Catálogo_Final!$A$69,SERVICIOS)</xm:f>
          </x14:formula1>
          <xm:sqref>H47:J47</xm:sqref>
        </x14:dataValidation>
        <x14:dataValidation type="list" allowBlank="1" showInputMessage="1" showErrorMessage="1" xr:uid="{00000000-0002-0000-0200-00000F000000}">
          <x14:formula1>
            <xm:f>IF($D$49=Catálogo_Final!$A$69,SERVICIOS)</xm:f>
          </x14:formula1>
          <xm:sqref>H49:J49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1"/>
  <sheetViews>
    <sheetView topLeftCell="A58" zoomScaleNormal="100" workbookViewId="0">
      <selection activeCell="A77" sqref="A77"/>
    </sheetView>
  </sheetViews>
  <sheetFormatPr baseColWidth="10" defaultColWidth="11.42578125" defaultRowHeight="15" x14ac:dyDescent="0.25"/>
  <cols>
    <col min="1" max="1" width="47.5703125" bestFit="1" customWidth="1"/>
    <col min="2" max="2" width="37.5703125" customWidth="1"/>
    <col min="3" max="3" width="26.7109375" bestFit="1" customWidth="1"/>
    <col min="4" max="4" width="43.28515625" customWidth="1"/>
    <col min="5" max="5" width="18.5703125" bestFit="1" customWidth="1"/>
    <col min="6" max="6" width="29.85546875" customWidth="1"/>
    <col min="7" max="7" width="26.7109375" bestFit="1" customWidth="1"/>
  </cols>
  <sheetData>
    <row r="1" spans="1:6" x14ac:dyDescent="0.25">
      <c r="A1" s="4" t="s">
        <v>37</v>
      </c>
    </row>
    <row r="2" spans="1:6" x14ac:dyDescent="0.25">
      <c r="A2" s="107" t="s">
        <v>207</v>
      </c>
    </row>
    <row r="3" spans="1:6" x14ac:dyDescent="0.25">
      <c r="A3" s="107" t="s">
        <v>484</v>
      </c>
    </row>
    <row r="4" spans="1:6" x14ac:dyDescent="0.25">
      <c r="A4" s="107" t="s">
        <v>277</v>
      </c>
    </row>
    <row r="5" spans="1:6" x14ac:dyDescent="0.25">
      <c r="A5" s="107" t="s">
        <v>485</v>
      </c>
    </row>
    <row r="6" spans="1:6" x14ac:dyDescent="0.25">
      <c r="A6" s="107" t="s">
        <v>288</v>
      </c>
    </row>
    <row r="7" spans="1:6" x14ac:dyDescent="0.25">
      <c r="A7" s="107" t="s">
        <v>406</v>
      </c>
    </row>
    <row r="13" spans="1:6" s="4" customFormat="1" x14ac:dyDescent="0.25">
      <c r="A13" s="106" t="s">
        <v>248</v>
      </c>
      <c r="B13" s="106" t="s">
        <v>486</v>
      </c>
      <c r="C13" s="106" t="s">
        <v>277</v>
      </c>
      <c r="D13" s="106" t="s">
        <v>487</v>
      </c>
      <c r="E13" s="106" t="s">
        <v>488</v>
      </c>
      <c r="F13" s="106" t="s">
        <v>406</v>
      </c>
    </row>
    <row r="14" spans="1:6" s="4" customFormat="1" x14ac:dyDescent="0.25">
      <c r="A14" s="107" t="s">
        <v>207</v>
      </c>
      <c r="B14" s="107" t="s">
        <v>484</v>
      </c>
      <c r="C14" s="107" t="s">
        <v>277</v>
      </c>
      <c r="D14" s="107" t="s">
        <v>485</v>
      </c>
      <c r="E14" s="107" t="s">
        <v>288</v>
      </c>
      <c r="F14" s="107" t="s">
        <v>406</v>
      </c>
    </row>
    <row r="15" spans="1:6" x14ac:dyDescent="0.25">
      <c r="A15" t="s">
        <v>208</v>
      </c>
      <c r="B15" t="s">
        <v>332</v>
      </c>
      <c r="C15" t="s">
        <v>362</v>
      </c>
      <c r="D15" t="s">
        <v>367</v>
      </c>
      <c r="E15" t="s">
        <v>391</v>
      </c>
      <c r="F15" t="s">
        <v>405</v>
      </c>
    </row>
    <row r="16" spans="1:6" x14ac:dyDescent="0.25">
      <c r="A16" t="s">
        <v>213</v>
      </c>
      <c r="B16" t="s">
        <v>333</v>
      </c>
      <c r="C16" t="s">
        <v>363</v>
      </c>
      <c r="D16" t="s">
        <v>383</v>
      </c>
      <c r="E16" t="s">
        <v>392</v>
      </c>
      <c r="F16" t="s">
        <v>409</v>
      </c>
    </row>
    <row r="17" spans="1:6" x14ac:dyDescent="0.25">
      <c r="A17" t="s">
        <v>217</v>
      </c>
      <c r="B17" t="s">
        <v>334</v>
      </c>
      <c r="C17" t="s">
        <v>364</v>
      </c>
      <c r="D17" t="s">
        <v>390</v>
      </c>
      <c r="E17" t="s">
        <v>393</v>
      </c>
      <c r="F17" t="s">
        <v>408</v>
      </c>
    </row>
    <row r="18" spans="1:6" x14ac:dyDescent="0.25">
      <c r="A18" t="s">
        <v>221</v>
      </c>
      <c r="B18" t="s">
        <v>234</v>
      </c>
      <c r="C18" t="s">
        <v>365</v>
      </c>
      <c r="D18" t="s">
        <v>384</v>
      </c>
      <c r="E18" t="s">
        <v>394</v>
      </c>
      <c r="F18" t="s">
        <v>407</v>
      </c>
    </row>
    <row r="19" spans="1:6" x14ac:dyDescent="0.25">
      <c r="A19" t="s">
        <v>225</v>
      </c>
      <c r="B19" t="s">
        <v>335</v>
      </c>
      <c r="C19" t="s">
        <v>366</v>
      </c>
      <c r="D19" t="s">
        <v>368</v>
      </c>
      <c r="E19" t="s">
        <v>395</v>
      </c>
      <c r="F19" t="s">
        <v>404</v>
      </c>
    </row>
    <row r="20" spans="1:6" x14ac:dyDescent="0.25">
      <c r="A20" t="s">
        <v>229</v>
      </c>
      <c r="B20" t="s">
        <v>357</v>
      </c>
      <c r="D20" t="s">
        <v>369</v>
      </c>
      <c r="E20" t="s">
        <v>396</v>
      </c>
      <c r="F20" t="s">
        <v>411</v>
      </c>
    </row>
    <row r="21" spans="1:6" x14ac:dyDescent="0.25">
      <c r="A21" t="s">
        <v>227</v>
      </c>
      <c r="B21" t="s">
        <v>336</v>
      </c>
      <c r="D21" t="s">
        <v>385</v>
      </c>
      <c r="E21" t="s">
        <v>397</v>
      </c>
      <c r="F21" t="s">
        <v>410</v>
      </c>
    </row>
    <row r="22" spans="1:6" x14ac:dyDescent="0.25">
      <c r="A22" t="s">
        <v>227</v>
      </c>
      <c r="B22" t="s">
        <v>337</v>
      </c>
      <c r="D22" t="s">
        <v>386</v>
      </c>
      <c r="E22" t="s">
        <v>398</v>
      </c>
    </row>
    <row r="23" spans="1:6" x14ac:dyDescent="0.25">
      <c r="A23" t="s">
        <v>239</v>
      </c>
      <c r="B23" t="s">
        <v>358</v>
      </c>
      <c r="D23" t="s">
        <v>387</v>
      </c>
      <c r="E23" t="s">
        <v>399</v>
      </c>
    </row>
    <row r="24" spans="1:6" x14ac:dyDescent="0.25">
      <c r="A24" t="s">
        <v>231</v>
      </c>
      <c r="B24" t="s">
        <v>359</v>
      </c>
      <c r="D24" t="s">
        <v>370</v>
      </c>
      <c r="E24" t="s">
        <v>400</v>
      </c>
    </row>
    <row r="25" spans="1:6" x14ac:dyDescent="0.25">
      <c r="A25" t="s">
        <v>246</v>
      </c>
      <c r="B25" t="s">
        <v>338</v>
      </c>
      <c r="D25" t="s">
        <v>371</v>
      </c>
    </row>
    <row r="26" spans="1:6" x14ac:dyDescent="0.25">
      <c r="A26" t="s">
        <v>250</v>
      </c>
      <c r="B26" t="s">
        <v>339</v>
      </c>
      <c r="D26" t="s">
        <v>372</v>
      </c>
    </row>
    <row r="27" spans="1:6" x14ac:dyDescent="0.25">
      <c r="A27" t="s">
        <v>254</v>
      </c>
      <c r="B27" t="s">
        <v>340</v>
      </c>
      <c r="D27" t="s">
        <v>373</v>
      </c>
    </row>
    <row r="28" spans="1:6" x14ac:dyDescent="0.25">
      <c r="A28" t="s">
        <v>258</v>
      </c>
      <c r="B28" t="s">
        <v>341</v>
      </c>
      <c r="D28" t="s">
        <v>374</v>
      </c>
    </row>
    <row r="29" spans="1:6" x14ac:dyDescent="0.25">
      <c r="A29" t="s">
        <v>262</v>
      </c>
      <c r="B29" t="s">
        <v>342</v>
      </c>
      <c r="D29" t="s">
        <v>388</v>
      </c>
    </row>
    <row r="30" spans="1:6" x14ac:dyDescent="0.25">
      <c r="A30" t="s">
        <v>402</v>
      </c>
      <c r="B30" t="s">
        <v>343</v>
      </c>
      <c r="D30" t="s">
        <v>375</v>
      </c>
    </row>
    <row r="31" spans="1:6" x14ac:dyDescent="0.25">
      <c r="A31" t="s">
        <v>266</v>
      </c>
      <c r="B31" t="s">
        <v>344</v>
      </c>
      <c r="D31" t="s">
        <v>376</v>
      </c>
    </row>
    <row r="32" spans="1:6" x14ac:dyDescent="0.25">
      <c r="A32" t="s">
        <v>270</v>
      </c>
      <c r="B32" t="s">
        <v>345</v>
      </c>
      <c r="D32" t="s">
        <v>281</v>
      </c>
    </row>
    <row r="33" spans="1:4" x14ac:dyDescent="0.25">
      <c r="A33" t="s">
        <v>275</v>
      </c>
      <c r="B33" t="s">
        <v>346</v>
      </c>
      <c r="D33" t="s">
        <v>377</v>
      </c>
    </row>
    <row r="34" spans="1:4" x14ac:dyDescent="0.25">
      <c r="A34" t="s">
        <v>279</v>
      </c>
      <c r="B34" t="s">
        <v>347</v>
      </c>
      <c r="D34" t="s">
        <v>378</v>
      </c>
    </row>
    <row r="35" spans="1:4" x14ac:dyDescent="0.25">
      <c r="A35" t="s">
        <v>283</v>
      </c>
      <c r="B35" t="s">
        <v>348</v>
      </c>
      <c r="D35" t="s">
        <v>379</v>
      </c>
    </row>
    <row r="36" spans="1:4" x14ac:dyDescent="0.25">
      <c r="A36" t="s">
        <v>286</v>
      </c>
      <c r="B36" t="s">
        <v>349</v>
      </c>
      <c r="D36" t="s">
        <v>389</v>
      </c>
    </row>
    <row r="37" spans="1:4" x14ac:dyDescent="0.25">
      <c r="A37" t="s">
        <v>290</v>
      </c>
      <c r="B37" t="s">
        <v>350</v>
      </c>
      <c r="D37" t="s">
        <v>380</v>
      </c>
    </row>
    <row r="38" spans="1:4" x14ac:dyDescent="0.25">
      <c r="A38" t="s">
        <v>295</v>
      </c>
      <c r="B38" t="s">
        <v>360</v>
      </c>
      <c r="D38" t="s">
        <v>381</v>
      </c>
    </row>
    <row r="39" spans="1:4" x14ac:dyDescent="0.25">
      <c r="A39" t="s">
        <v>272</v>
      </c>
      <c r="B39" t="s">
        <v>351</v>
      </c>
    </row>
    <row r="40" spans="1:4" x14ac:dyDescent="0.25">
      <c r="A40" t="s">
        <v>300</v>
      </c>
      <c r="B40" t="s">
        <v>352</v>
      </c>
    </row>
    <row r="41" spans="1:4" x14ac:dyDescent="0.25">
      <c r="A41" t="s">
        <v>303</v>
      </c>
      <c r="B41" t="s">
        <v>353</v>
      </c>
    </row>
    <row r="42" spans="1:4" x14ac:dyDescent="0.25">
      <c r="A42" t="s">
        <v>305</v>
      </c>
      <c r="B42" t="s">
        <v>354</v>
      </c>
    </row>
    <row r="43" spans="1:4" x14ac:dyDescent="0.25">
      <c r="A43" t="s">
        <v>307</v>
      </c>
      <c r="B43" t="s">
        <v>355</v>
      </c>
    </row>
    <row r="44" spans="1:4" x14ac:dyDescent="0.25">
      <c r="A44" t="s">
        <v>309</v>
      </c>
      <c r="B44" t="s">
        <v>361</v>
      </c>
    </row>
    <row r="45" spans="1:4" x14ac:dyDescent="0.25">
      <c r="A45" t="s">
        <v>311</v>
      </c>
      <c r="B45" t="s">
        <v>356</v>
      </c>
    </row>
    <row r="46" spans="1:4" x14ac:dyDescent="0.25">
      <c r="A46" t="s">
        <v>313</v>
      </c>
    </row>
    <row r="47" spans="1:4" x14ac:dyDescent="0.25">
      <c r="A47" t="s">
        <v>314</v>
      </c>
    </row>
    <row r="48" spans="1:4" x14ac:dyDescent="0.25">
      <c r="A48" t="s">
        <v>316</v>
      </c>
    </row>
    <row r="49" spans="1:1" x14ac:dyDescent="0.25">
      <c r="A49" t="s">
        <v>318</v>
      </c>
    </row>
    <row r="50" spans="1:1" x14ac:dyDescent="0.25">
      <c r="A50" t="s">
        <v>319</v>
      </c>
    </row>
    <row r="51" spans="1:1" x14ac:dyDescent="0.25">
      <c r="A51" t="s">
        <v>320</v>
      </c>
    </row>
    <row r="52" spans="1:1" x14ac:dyDescent="0.25">
      <c r="A52" t="s">
        <v>321</v>
      </c>
    </row>
    <row r="53" spans="1:1" x14ac:dyDescent="0.25">
      <c r="A53" t="s">
        <v>322</v>
      </c>
    </row>
    <row r="54" spans="1:1" x14ac:dyDescent="0.25">
      <c r="A54" t="s">
        <v>323</v>
      </c>
    </row>
    <row r="55" spans="1:1" x14ac:dyDescent="0.25">
      <c r="A55" t="s">
        <v>324</v>
      </c>
    </row>
    <row r="56" spans="1:1" x14ac:dyDescent="0.25">
      <c r="A56" t="s">
        <v>325</v>
      </c>
    </row>
    <row r="57" spans="1:1" x14ac:dyDescent="0.25">
      <c r="A57" t="s">
        <v>326</v>
      </c>
    </row>
    <row r="58" spans="1:1" x14ac:dyDescent="0.25">
      <c r="A58" t="s">
        <v>327</v>
      </c>
    </row>
    <row r="59" spans="1:1" x14ac:dyDescent="0.25">
      <c r="A59" t="s">
        <v>328</v>
      </c>
    </row>
    <row r="60" spans="1:1" x14ac:dyDescent="0.25">
      <c r="A60" t="s">
        <v>329</v>
      </c>
    </row>
    <row r="61" spans="1:1" x14ac:dyDescent="0.25">
      <c r="A61" t="s">
        <v>330</v>
      </c>
    </row>
    <row r="62" spans="1:1" x14ac:dyDescent="0.25">
      <c r="A62" t="s">
        <v>331</v>
      </c>
    </row>
    <row r="65" spans="1:7" x14ac:dyDescent="0.25">
      <c r="A65" s="4" t="s">
        <v>38</v>
      </c>
    </row>
    <row r="66" spans="1:7" x14ac:dyDescent="0.25">
      <c r="A66" s="105" t="s">
        <v>38</v>
      </c>
    </row>
    <row r="68" spans="1:7" x14ac:dyDescent="0.25">
      <c r="A68" s="4" t="s">
        <v>38</v>
      </c>
    </row>
    <row r="69" spans="1:7" x14ac:dyDescent="0.25">
      <c r="A69" s="108" t="s">
        <v>38</v>
      </c>
    </row>
    <row r="70" spans="1:7" x14ac:dyDescent="0.25">
      <c r="A70" t="s">
        <v>251</v>
      </c>
    </row>
    <row r="71" spans="1:7" x14ac:dyDescent="0.25">
      <c r="A71" t="s">
        <v>259</v>
      </c>
      <c r="C71" s="4"/>
      <c r="D71" s="4"/>
      <c r="E71" s="4"/>
      <c r="F71" s="4"/>
      <c r="G71" s="4"/>
    </row>
    <row r="72" spans="1:7" x14ac:dyDescent="0.25">
      <c r="A72" t="s">
        <v>306</v>
      </c>
    </row>
    <row r="73" spans="1:7" x14ac:dyDescent="0.25">
      <c r="A73" t="s">
        <v>301</v>
      </c>
    </row>
    <row r="74" spans="1:7" x14ac:dyDescent="0.25">
      <c r="A74" t="s">
        <v>304</v>
      </c>
    </row>
    <row r="75" spans="1:7" x14ac:dyDescent="0.25">
      <c r="A75" t="s">
        <v>280</v>
      </c>
    </row>
    <row r="76" spans="1:7" x14ac:dyDescent="0.25">
      <c r="A76" t="s">
        <v>489</v>
      </c>
    </row>
    <row r="77" spans="1:7" x14ac:dyDescent="0.25">
      <c r="A77" t="s">
        <v>490</v>
      </c>
    </row>
    <row r="78" spans="1:7" x14ac:dyDescent="0.25">
      <c r="A78" t="s">
        <v>267</v>
      </c>
    </row>
    <row r="79" spans="1:7" x14ac:dyDescent="0.25">
      <c r="A79" t="s">
        <v>491</v>
      </c>
    </row>
    <row r="80" spans="1:7" x14ac:dyDescent="0.25">
      <c r="A80" t="s">
        <v>226</v>
      </c>
    </row>
    <row r="81" spans="1:7" x14ac:dyDescent="0.25">
      <c r="A81" t="s">
        <v>222</v>
      </c>
    </row>
    <row r="82" spans="1:7" x14ac:dyDescent="0.25">
      <c r="A82" t="s">
        <v>308</v>
      </c>
    </row>
    <row r="83" spans="1:7" x14ac:dyDescent="0.25">
      <c r="A83" t="s">
        <v>240</v>
      </c>
    </row>
    <row r="84" spans="1:7" x14ac:dyDescent="0.25">
      <c r="A84" t="s">
        <v>282</v>
      </c>
    </row>
    <row r="85" spans="1:7" x14ac:dyDescent="0.25">
      <c r="A85" t="s">
        <v>243</v>
      </c>
    </row>
    <row r="86" spans="1:7" x14ac:dyDescent="0.25">
      <c r="A86" t="s">
        <v>230</v>
      </c>
    </row>
    <row r="87" spans="1:7" x14ac:dyDescent="0.25">
      <c r="A87" t="s">
        <v>263</v>
      </c>
    </row>
    <row r="88" spans="1:7" x14ac:dyDescent="0.25">
      <c r="A88" t="s">
        <v>236</v>
      </c>
      <c r="G88" t="s">
        <v>274</v>
      </c>
    </row>
    <row r="89" spans="1:7" x14ac:dyDescent="0.25">
      <c r="A89" t="s">
        <v>492</v>
      </c>
      <c r="G89" t="s">
        <v>278</v>
      </c>
    </row>
    <row r="90" spans="1:7" x14ac:dyDescent="0.25">
      <c r="A90" t="s">
        <v>214</v>
      </c>
      <c r="G90" t="s">
        <v>282</v>
      </c>
    </row>
    <row r="91" spans="1:7" x14ac:dyDescent="0.25">
      <c r="A91" t="s">
        <v>218</v>
      </c>
      <c r="G91" t="s">
        <v>210</v>
      </c>
    </row>
    <row r="92" spans="1:7" x14ac:dyDescent="0.25">
      <c r="A92" t="s">
        <v>210</v>
      </c>
      <c r="G92" t="s">
        <v>289</v>
      </c>
    </row>
    <row r="93" spans="1:7" x14ac:dyDescent="0.25">
      <c r="A93" t="s">
        <v>432</v>
      </c>
      <c r="G93" t="s">
        <v>294</v>
      </c>
    </row>
    <row r="94" spans="1:7" x14ac:dyDescent="0.25">
      <c r="A94" t="s">
        <v>209</v>
      </c>
      <c r="G94" t="s">
        <v>298</v>
      </c>
    </row>
    <row r="95" spans="1:7" x14ac:dyDescent="0.25">
      <c r="A95" t="s">
        <v>493</v>
      </c>
    </row>
    <row r="96" spans="1:7" x14ac:dyDescent="0.25">
      <c r="A96" t="s">
        <v>271</v>
      </c>
    </row>
    <row r="97" spans="1:1" x14ac:dyDescent="0.25">
      <c r="A97" t="s">
        <v>299</v>
      </c>
    </row>
    <row r="98" spans="1:1" x14ac:dyDescent="0.25">
      <c r="A98" t="s">
        <v>255</v>
      </c>
    </row>
    <row r="99" spans="1:1" x14ac:dyDescent="0.25">
      <c r="A99" t="s">
        <v>247</v>
      </c>
    </row>
    <row r="100" spans="1:1" x14ac:dyDescent="0.25">
      <c r="A100" t="s">
        <v>284</v>
      </c>
    </row>
    <row r="101" spans="1:1" x14ac:dyDescent="0.25">
      <c r="A101" t="s">
        <v>494</v>
      </c>
    </row>
    <row r="102" spans="1:1" x14ac:dyDescent="0.25">
      <c r="A102" t="s">
        <v>317</v>
      </c>
    </row>
    <row r="103" spans="1:1" x14ac:dyDescent="0.25">
      <c r="A103" t="s">
        <v>296</v>
      </c>
    </row>
    <row r="104" spans="1:1" x14ac:dyDescent="0.25">
      <c r="A104" t="s">
        <v>495</v>
      </c>
    </row>
    <row r="105" spans="1:1" x14ac:dyDescent="0.25">
      <c r="A105" t="s">
        <v>496</v>
      </c>
    </row>
    <row r="106" spans="1:1" x14ac:dyDescent="0.25">
      <c r="A106" t="s">
        <v>312</v>
      </c>
    </row>
    <row r="107" spans="1:1" x14ac:dyDescent="0.25">
      <c r="A107" t="s">
        <v>497</v>
      </c>
    </row>
    <row r="108" spans="1:1" x14ac:dyDescent="0.25">
      <c r="A108" t="s">
        <v>310</v>
      </c>
    </row>
    <row r="109" spans="1:1" x14ac:dyDescent="0.25">
      <c r="A109" t="s">
        <v>315</v>
      </c>
    </row>
    <row r="110" spans="1:1" x14ac:dyDescent="0.25">
      <c r="A110" t="s">
        <v>287</v>
      </c>
    </row>
    <row r="113" spans="1:3" x14ac:dyDescent="0.25">
      <c r="A113" s="4" t="s">
        <v>39</v>
      </c>
    </row>
    <row r="114" spans="1:3" x14ac:dyDescent="0.25">
      <c r="A114" s="104" t="s">
        <v>210</v>
      </c>
    </row>
    <row r="115" spans="1:3" x14ac:dyDescent="0.25">
      <c r="A115" s="104" t="s">
        <v>223</v>
      </c>
    </row>
    <row r="116" spans="1:3" x14ac:dyDescent="0.25">
      <c r="A116" s="104" t="s">
        <v>292</v>
      </c>
    </row>
    <row r="118" spans="1:3" x14ac:dyDescent="0.25">
      <c r="A118" t="s">
        <v>498</v>
      </c>
      <c r="B118" t="s">
        <v>499</v>
      </c>
      <c r="C118" t="s">
        <v>500</v>
      </c>
    </row>
    <row r="119" spans="1:3" s="4" customFormat="1" x14ac:dyDescent="0.25">
      <c r="A119" s="104" t="s">
        <v>210</v>
      </c>
      <c r="B119" s="104" t="s">
        <v>223</v>
      </c>
      <c r="C119" s="104" t="s">
        <v>292</v>
      </c>
    </row>
    <row r="120" spans="1:3" x14ac:dyDescent="0.25">
      <c r="A120" t="s">
        <v>211</v>
      </c>
      <c r="B120" t="s">
        <v>213</v>
      </c>
      <c r="C120" t="s">
        <v>293</v>
      </c>
    </row>
    <row r="121" spans="1:3" x14ac:dyDescent="0.25">
      <c r="A121" t="s">
        <v>215</v>
      </c>
      <c r="B121" t="s">
        <v>227</v>
      </c>
      <c r="C121" t="s">
        <v>501</v>
      </c>
    </row>
    <row r="122" spans="1:3" x14ac:dyDescent="0.25">
      <c r="A122" t="s">
        <v>219</v>
      </c>
      <c r="B122" t="s">
        <v>231</v>
      </c>
      <c r="C122" t="s">
        <v>297</v>
      </c>
    </row>
    <row r="123" spans="1:3" x14ac:dyDescent="0.25">
      <c r="B123" t="s">
        <v>234</v>
      </c>
      <c r="C123" t="s">
        <v>370</v>
      </c>
    </row>
    <row r="124" spans="1:3" x14ac:dyDescent="0.25">
      <c r="B124" t="s">
        <v>237</v>
      </c>
      <c r="C124" t="s">
        <v>282</v>
      </c>
    </row>
    <row r="125" spans="1:3" x14ac:dyDescent="0.25">
      <c r="B125" t="s">
        <v>241</v>
      </c>
      <c r="C125" t="s">
        <v>502</v>
      </c>
    </row>
    <row r="126" spans="1:3" x14ac:dyDescent="0.25">
      <c r="B126" t="s">
        <v>244</v>
      </c>
      <c r="C126" t="s">
        <v>302</v>
      </c>
    </row>
    <row r="127" spans="1:3" x14ac:dyDescent="0.25">
      <c r="B127" t="s">
        <v>248</v>
      </c>
      <c r="C127" t="s">
        <v>503</v>
      </c>
    </row>
    <row r="128" spans="1:3" x14ac:dyDescent="0.25">
      <c r="B128" t="s">
        <v>252</v>
      </c>
      <c r="C128" t="s">
        <v>504</v>
      </c>
    </row>
    <row r="129" spans="1:3" x14ac:dyDescent="0.25">
      <c r="B129" t="s">
        <v>256</v>
      </c>
      <c r="C129" t="s">
        <v>505</v>
      </c>
    </row>
    <row r="130" spans="1:3" x14ac:dyDescent="0.25">
      <c r="B130" t="s">
        <v>260</v>
      </c>
      <c r="C130" t="s">
        <v>506</v>
      </c>
    </row>
    <row r="131" spans="1:3" x14ac:dyDescent="0.25">
      <c r="B131" t="s">
        <v>264</v>
      </c>
      <c r="C131" t="s">
        <v>507</v>
      </c>
    </row>
    <row r="132" spans="1:3" x14ac:dyDescent="0.25">
      <c r="B132" t="s">
        <v>268</v>
      </c>
    </row>
    <row r="133" spans="1:3" x14ac:dyDescent="0.25">
      <c r="B133" t="s">
        <v>272</v>
      </c>
    </row>
    <row r="134" spans="1:3" x14ac:dyDescent="0.25">
      <c r="B134" t="s">
        <v>277</v>
      </c>
    </row>
    <row r="135" spans="1:3" x14ac:dyDescent="0.25">
      <c r="B135" t="s">
        <v>281</v>
      </c>
    </row>
    <row r="136" spans="1:3" x14ac:dyDescent="0.25">
      <c r="B136" t="s">
        <v>285</v>
      </c>
    </row>
    <row r="137" spans="1:3" x14ac:dyDescent="0.25">
      <c r="B137" t="s">
        <v>288</v>
      </c>
    </row>
    <row r="140" spans="1:3" x14ac:dyDescent="0.25">
      <c r="A140" s="4" t="s">
        <v>508</v>
      </c>
    </row>
    <row r="141" spans="1:3" x14ac:dyDescent="0.25">
      <c r="A141" s="103" t="s">
        <v>508</v>
      </c>
    </row>
    <row r="142" spans="1:3" x14ac:dyDescent="0.25">
      <c r="A142" s="103" t="s">
        <v>273</v>
      </c>
    </row>
    <row r="144" spans="1:3" x14ac:dyDescent="0.25">
      <c r="A144" t="s">
        <v>509</v>
      </c>
      <c r="B144" t="s">
        <v>510</v>
      </c>
    </row>
    <row r="145" spans="1:2" x14ac:dyDescent="0.25">
      <c r="A145" s="103" t="s">
        <v>508</v>
      </c>
      <c r="B145" s="103" t="s">
        <v>273</v>
      </c>
    </row>
    <row r="146" spans="1:2" x14ac:dyDescent="0.25">
      <c r="A146" t="s">
        <v>212</v>
      </c>
      <c r="B146" t="s">
        <v>511</v>
      </c>
    </row>
    <row r="147" spans="1:2" x14ac:dyDescent="0.25">
      <c r="A147" t="s">
        <v>216</v>
      </c>
      <c r="B147" t="s">
        <v>278</v>
      </c>
    </row>
    <row r="148" spans="1:2" x14ac:dyDescent="0.25">
      <c r="A148" t="s">
        <v>220</v>
      </c>
      <c r="B148" t="s">
        <v>282</v>
      </c>
    </row>
    <row r="149" spans="1:2" x14ac:dyDescent="0.25">
      <c r="A149" t="s">
        <v>224</v>
      </c>
      <c r="B149" t="s">
        <v>210</v>
      </c>
    </row>
    <row r="150" spans="1:2" x14ac:dyDescent="0.25">
      <c r="A150" t="s">
        <v>228</v>
      </c>
      <c r="B150" t="s">
        <v>289</v>
      </c>
    </row>
    <row r="151" spans="1:2" x14ac:dyDescent="0.25">
      <c r="A151" t="s">
        <v>232</v>
      </c>
      <c r="B151" t="s">
        <v>294</v>
      </c>
    </row>
    <row r="152" spans="1:2" x14ac:dyDescent="0.25">
      <c r="A152" t="s">
        <v>235</v>
      </c>
      <c r="B152" t="s">
        <v>298</v>
      </c>
    </row>
    <row r="153" spans="1:2" x14ac:dyDescent="0.25">
      <c r="A153" t="s">
        <v>238</v>
      </c>
    </row>
    <row r="154" spans="1:2" x14ac:dyDescent="0.25">
      <c r="A154" t="s">
        <v>242</v>
      </c>
    </row>
    <row r="155" spans="1:2" x14ac:dyDescent="0.25">
      <c r="A155" t="s">
        <v>245</v>
      </c>
    </row>
    <row r="156" spans="1:2" x14ac:dyDescent="0.25">
      <c r="A156" t="s">
        <v>249</v>
      </c>
    </row>
    <row r="157" spans="1:2" x14ac:dyDescent="0.25">
      <c r="A157" t="s">
        <v>253</v>
      </c>
    </row>
    <row r="158" spans="1:2" x14ac:dyDescent="0.25">
      <c r="A158" t="s">
        <v>257</v>
      </c>
    </row>
    <row r="159" spans="1:2" x14ac:dyDescent="0.25">
      <c r="A159" t="s">
        <v>261</v>
      </c>
    </row>
    <row r="160" spans="1:2" x14ac:dyDescent="0.25">
      <c r="A160" t="s">
        <v>265</v>
      </c>
    </row>
    <row r="161" spans="1:1" x14ac:dyDescent="0.25">
      <c r="A161" t="s">
        <v>269</v>
      </c>
    </row>
  </sheetData>
  <sortState xmlns:xlrd2="http://schemas.microsoft.com/office/spreadsheetml/2017/richdata2" ref="A70:A110">
    <sortCondition ref="A70"/>
  </sortState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6"/>
  <sheetViews>
    <sheetView showGridLines="0" zoomScale="90" zoomScaleNormal="90" workbookViewId="0">
      <selection activeCell="H81" sqref="H81"/>
    </sheetView>
  </sheetViews>
  <sheetFormatPr baseColWidth="10" defaultColWidth="11.42578125" defaultRowHeight="15" x14ac:dyDescent="0.25"/>
  <cols>
    <col min="1" max="1" width="5.5703125" style="1" customWidth="1"/>
    <col min="2" max="2" width="11.42578125" style="1"/>
    <col min="3" max="3" width="12.85546875" style="1" customWidth="1"/>
    <col min="4" max="4" width="12" style="1" customWidth="1"/>
    <col min="5" max="5" width="17.42578125" style="1" customWidth="1"/>
    <col min="6" max="6" width="3.140625" style="1" customWidth="1"/>
    <col min="7" max="7" width="12.28515625" style="1" customWidth="1"/>
    <col min="8" max="8" width="14.5703125" style="1" customWidth="1"/>
    <col min="9" max="10" width="11.42578125" style="1"/>
    <col min="11" max="11" width="3.140625" style="1" customWidth="1"/>
    <col min="12" max="12" width="17.28515625" style="1" customWidth="1"/>
    <col min="13" max="14" width="11.42578125" style="1"/>
    <col min="15" max="15" width="14.28515625" style="1" customWidth="1"/>
    <col min="16" max="16" width="11.42578125" style="1"/>
    <col min="17" max="17" width="6.140625" style="1" hidden="1" customWidth="1"/>
    <col min="18" max="18" width="13.5703125" style="1" hidden="1" customWidth="1"/>
    <col min="19" max="19" width="21" style="1" hidden="1" customWidth="1"/>
    <col min="20" max="20" width="22.42578125" style="1" hidden="1" customWidth="1"/>
    <col min="21" max="21" width="69.5703125" style="1" hidden="1" customWidth="1"/>
    <col min="22" max="22" width="0" style="1" hidden="1" customWidth="1"/>
    <col min="23" max="16384" width="11.42578125" style="1"/>
  </cols>
  <sheetData>
    <row r="1" spans="2:16" ht="15.75" thickBot="1" x14ac:dyDescent="0.3"/>
    <row r="2" spans="2:16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10" t="s">
        <v>0</v>
      </c>
    </row>
    <row r="3" spans="2:16" ht="21" customHeight="1" x14ac:dyDescent="0.25">
      <c r="B3" s="8"/>
      <c r="C3" s="5"/>
      <c r="D3" s="5"/>
      <c r="E3" s="502" t="s">
        <v>512</v>
      </c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9"/>
    </row>
    <row r="4" spans="2:16" ht="23.25" customHeight="1" x14ac:dyDescent="0.25">
      <c r="B4" s="8"/>
      <c r="C4" s="5"/>
      <c r="D4" s="5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9"/>
    </row>
    <row r="5" spans="2:16" ht="15.75" thickBot="1" x14ac:dyDescent="0.3"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9"/>
    </row>
    <row r="6" spans="2:16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0"/>
    </row>
    <row r="7" spans="2:16" s="3" customFormat="1" ht="18.75" x14ac:dyDescent="0.25">
      <c r="B7" s="112"/>
      <c r="C7" s="114" t="s">
        <v>513</v>
      </c>
      <c r="D7" s="163"/>
      <c r="E7" s="510"/>
      <c r="F7" s="510"/>
      <c r="G7" s="510"/>
      <c r="H7" s="510"/>
      <c r="I7" s="113"/>
      <c r="J7" s="114"/>
      <c r="K7" s="114"/>
      <c r="L7" s="114"/>
      <c r="M7" s="511"/>
      <c r="N7" s="511"/>
      <c r="O7" s="511"/>
      <c r="P7" s="82"/>
    </row>
    <row r="8" spans="2:16" x14ac:dyDescent="0.25">
      <c r="B8" s="8"/>
      <c r="C8" s="13"/>
      <c r="D8" s="13"/>
      <c r="E8" s="5"/>
      <c r="F8" s="5"/>
      <c r="G8" s="5"/>
      <c r="H8" s="5"/>
      <c r="I8" s="5"/>
      <c r="J8" s="13"/>
      <c r="K8" s="13"/>
      <c r="L8" s="13"/>
      <c r="M8" s="5"/>
      <c r="N8" s="5"/>
      <c r="O8" s="5"/>
      <c r="P8" s="9"/>
    </row>
    <row r="9" spans="2:16" s="3" customFormat="1" ht="18.75" x14ac:dyDescent="0.25">
      <c r="B9" s="112"/>
      <c r="C9" s="114" t="s">
        <v>514</v>
      </c>
      <c r="D9" s="163"/>
      <c r="E9" s="506">
        <f ca="1">TODAY()</f>
        <v>44015</v>
      </c>
      <c r="F9" s="506"/>
      <c r="G9" s="506"/>
      <c r="H9" s="506"/>
      <c r="I9" s="113"/>
      <c r="J9" s="114" t="s">
        <v>515</v>
      </c>
      <c r="K9" s="114"/>
      <c r="L9" s="114"/>
      <c r="M9" s="506">
        <f ca="1">+E9+365</f>
        <v>44380</v>
      </c>
      <c r="N9" s="506"/>
      <c r="O9" s="506"/>
      <c r="P9" s="82"/>
    </row>
    <row r="10" spans="2:16" ht="15.75" thickBot="1" x14ac:dyDescent="0.3">
      <c r="B10" s="11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2:16" x14ac:dyDescent="0.25">
      <c r="B11" s="12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0"/>
    </row>
    <row r="12" spans="2:16" ht="12" customHeight="1" x14ac:dyDescent="0.25">
      <c r="B12" s="512" t="s">
        <v>516</v>
      </c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4"/>
    </row>
    <row r="13" spans="2:16" ht="12" customHeight="1" x14ac:dyDescent="0.25">
      <c r="B13" s="512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4"/>
    </row>
    <row r="14" spans="2:16" ht="12" customHeight="1" x14ac:dyDescent="0.25">
      <c r="B14" s="512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</row>
    <row r="15" spans="2:16" ht="12" customHeight="1" x14ac:dyDescent="0.25">
      <c r="B15" s="512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4"/>
    </row>
    <row r="16" spans="2:16" ht="15.75" customHeight="1" thickBot="1" x14ac:dyDescent="0.3">
      <c r="B16" s="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9"/>
    </row>
    <row r="17" spans="2:16" s="3" customFormat="1" ht="19.5" thickBot="1" x14ac:dyDescent="0.3">
      <c r="B17" s="112"/>
      <c r="C17" s="507" t="s">
        <v>517</v>
      </c>
      <c r="D17" s="508"/>
      <c r="E17" s="508"/>
      <c r="F17" s="508"/>
      <c r="G17" s="509"/>
      <c r="H17" s="503" t="str">
        <f>+Formulario!D19</f>
        <v>PUBLICIDAD ESTRELLA S.A.</v>
      </c>
      <c r="I17" s="504"/>
      <c r="J17" s="504"/>
      <c r="K17" s="504"/>
      <c r="L17" s="504"/>
      <c r="M17" s="504"/>
      <c r="N17" s="504"/>
      <c r="O17" s="113"/>
      <c r="P17" s="82"/>
    </row>
    <row r="18" spans="2:16" ht="15.75" thickBot="1" x14ac:dyDescent="0.3">
      <c r="B18" s="8"/>
      <c r="C18" s="5"/>
      <c r="D18" s="13"/>
      <c r="E18" s="13"/>
      <c r="F18" s="13"/>
      <c r="G18" s="13"/>
      <c r="H18" s="5"/>
      <c r="I18" s="5"/>
      <c r="J18" s="5"/>
      <c r="K18" s="5"/>
      <c r="L18" s="5"/>
      <c r="M18" s="5"/>
      <c r="N18" s="5"/>
      <c r="O18" s="5"/>
      <c r="P18" s="9"/>
    </row>
    <row r="19" spans="2:16" s="3" customFormat="1" ht="19.5" thickBot="1" x14ac:dyDescent="0.3">
      <c r="B19" s="112"/>
      <c r="C19" s="507" t="s">
        <v>518</v>
      </c>
      <c r="D19" s="508"/>
      <c r="E19" s="508"/>
      <c r="F19" s="508"/>
      <c r="G19" s="509"/>
      <c r="H19" s="503" t="str">
        <f>+Formulario!D21</f>
        <v>PUBLIESTRELLA</v>
      </c>
      <c r="I19" s="504"/>
      <c r="J19" s="504"/>
      <c r="K19" s="504"/>
      <c r="L19" s="504"/>
      <c r="M19" s="504"/>
      <c r="N19" s="504"/>
      <c r="O19" s="113"/>
      <c r="P19" s="82"/>
    </row>
    <row r="20" spans="2:16" ht="15.75" thickBot="1" x14ac:dyDescent="0.3">
      <c r="B20" s="8"/>
      <c r="C20" s="5"/>
      <c r="D20" s="13"/>
      <c r="E20" s="13"/>
      <c r="F20" s="13"/>
      <c r="G20" s="13"/>
      <c r="H20" s="5"/>
      <c r="I20" s="5"/>
      <c r="J20" s="5"/>
      <c r="K20" s="5"/>
      <c r="L20" s="5"/>
      <c r="M20" s="5"/>
      <c r="N20" s="5"/>
      <c r="O20" s="5"/>
      <c r="P20" s="9"/>
    </row>
    <row r="21" spans="2:16" s="3" customFormat="1" ht="19.5" thickBot="1" x14ac:dyDescent="0.3">
      <c r="B21" s="112"/>
      <c r="C21" s="507" t="s">
        <v>519</v>
      </c>
      <c r="D21" s="508"/>
      <c r="E21" s="508"/>
      <c r="F21" s="508"/>
      <c r="G21" s="509"/>
      <c r="H21" s="505">
        <f ca="1">TODAY()</f>
        <v>44015</v>
      </c>
      <c r="I21" s="506"/>
      <c r="J21" s="506"/>
      <c r="K21" s="506"/>
      <c r="L21" s="506"/>
      <c r="M21" s="506"/>
      <c r="N21" s="506"/>
      <c r="O21" s="113"/>
      <c r="P21" s="82"/>
    </row>
    <row r="22" spans="2:16" ht="15.75" thickBot="1" x14ac:dyDescent="0.3">
      <c r="B22" s="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9"/>
    </row>
    <row r="23" spans="2:16" s="120" customFormat="1" ht="19.5" thickBot="1" x14ac:dyDescent="0.3">
      <c r="B23" s="118"/>
      <c r="C23" s="507" t="s">
        <v>520</v>
      </c>
      <c r="D23" s="508"/>
      <c r="E23" s="508"/>
      <c r="F23" s="508"/>
      <c r="G23" s="509"/>
      <c r="H23" s="503" t="str">
        <f>+Formulario!E88</f>
        <v>Venta de productos publicitarios</v>
      </c>
      <c r="I23" s="504"/>
      <c r="J23" s="504"/>
      <c r="K23" s="504"/>
      <c r="L23" s="504"/>
      <c r="M23" s="504"/>
      <c r="N23" s="504"/>
      <c r="O23" s="114"/>
      <c r="P23" s="119"/>
    </row>
    <row r="24" spans="2:16" s="120" customFormat="1" ht="19.5" thickBot="1" x14ac:dyDescent="0.3">
      <c r="B24" s="118"/>
      <c r="C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9"/>
    </row>
    <row r="25" spans="2:16" s="120" customFormat="1" ht="19.5" thickBot="1" x14ac:dyDescent="0.3">
      <c r="B25" s="118"/>
      <c r="C25" s="507" t="s">
        <v>521</v>
      </c>
      <c r="D25" s="508"/>
      <c r="E25" s="508"/>
      <c r="F25" s="508"/>
      <c r="G25" s="509"/>
      <c r="H25" s="503" t="str">
        <f>+Formulario!E90</f>
        <v>Servicios comunicacionales, consultoría en comunicación</v>
      </c>
      <c r="I25" s="504"/>
      <c r="J25" s="504"/>
      <c r="K25" s="504"/>
      <c r="L25" s="504"/>
      <c r="M25" s="504"/>
      <c r="N25" s="504"/>
      <c r="O25" s="114"/>
      <c r="P25" s="119"/>
    </row>
    <row r="26" spans="2:16" s="120" customFormat="1" ht="18.75" x14ac:dyDescent="0.25">
      <c r="B26" s="118"/>
      <c r="C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9"/>
    </row>
    <row r="27" spans="2:16" s="120" customFormat="1" ht="18.75" x14ac:dyDescent="0.25">
      <c r="B27" s="118"/>
      <c r="C27" s="114" t="s">
        <v>522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9"/>
    </row>
    <row r="28" spans="2:16" s="120" customFormat="1" ht="18.75" x14ac:dyDescent="0.25">
      <c r="B28" s="118"/>
      <c r="C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9"/>
    </row>
    <row r="29" spans="2:16" s="3" customFormat="1" ht="21" x14ac:dyDescent="0.25">
      <c r="B29" s="112"/>
      <c r="C29" s="113"/>
      <c r="D29" s="113"/>
      <c r="E29" s="543" t="s">
        <v>523</v>
      </c>
      <c r="F29" s="543"/>
      <c r="G29" s="543"/>
      <c r="H29" s="543"/>
      <c r="I29" s="114"/>
      <c r="J29" s="542" t="s">
        <v>524</v>
      </c>
      <c r="K29" s="542"/>
      <c r="L29" s="542"/>
      <c r="M29" s="542"/>
      <c r="N29" s="542"/>
      <c r="O29" s="542"/>
      <c r="P29" s="82"/>
    </row>
    <row r="30" spans="2:16" s="3" customFormat="1" ht="18.75" x14ac:dyDescent="0.25">
      <c r="B30" s="112"/>
      <c r="C30" s="545" t="s">
        <v>37</v>
      </c>
      <c r="D30" s="545"/>
      <c r="E30" s="541" t="str">
        <f>+Formulario!D41</f>
        <v>MARKETING</v>
      </c>
      <c r="F30" s="541"/>
      <c r="G30" s="541"/>
      <c r="H30" s="541"/>
      <c r="I30" s="114"/>
      <c r="J30" s="541" t="str">
        <f>+Formulario!H41</f>
        <v>MATERIAL PUBLICITARIO</v>
      </c>
      <c r="K30" s="541"/>
      <c r="L30" s="541"/>
      <c r="M30" s="541"/>
      <c r="N30" s="541"/>
      <c r="O30" s="541"/>
      <c r="P30" s="82"/>
    </row>
    <row r="31" spans="2:16" s="3" customFormat="1" ht="18.75" x14ac:dyDescent="0.25">
      <c r="B31" s="112"/>
      <c r="C31" s="545"/>
      <c r="D31" s="545"/>
      <c r="E31" s="541">
        <f>+Formulario!D43</f>
        <v>0</v>
      </c>
      <c r="F31" s="541"/>
      <c r="G31" s="541"/>
      <c r="H31" s="541"/>
      <c r="I31" s="114"/>
      <c r="J31" s="541">
        <f>+Formulario!H43</f>
        <v>0</v>
      </c>
      <c r="K31" s="541"/>
      <c r="L31" s="541"/>
      <c r="M31" s="541"/>
      <c r="N31" s="541"/>
      <c r="O31" s="541"/>
      <c r="P31" s="82"/>
    </row>
    <row r="32" spans="2:16" s="3" customFormat="1" ht="18.75" x14ac:dyDescent="0.25">
      <c r="B32" s="112"/>
      <c r="C32" s="545"/>
      <c r="D32" s="545"/>
      <c r="E32" s="541">
        <f>+Formulario!D45</f>
        <v>0</v>
      </c>
      <c r="F32" s="541"/>
      <c r="G32" s="541"/>
      <c r="H32" s="541"/>
      <c r="I32" s="114"/>
      <c r="J32" s="541">
        <f>+Formulario!H45</f>
        <v>0</v>
      </c>
      <c r="K32" s="541"/>
      <c r="L32" s="541"/>
      <c r="M32" s="541"/>
      <c r="N32" s="541"/>
      <c r="O32" s="541"/>
      <c r="P32" s="82"/>
    </row>
    <row r="33" spans="2:16" s="3" customFormat="1" ht="18.75" x14ac:dyDescent="0.25">
      <c r="B33" s="112"/>
      <c r="C33" s="501" t="s">
        <v>38</v>
      </c>
      <c r="D33" s="501"/>
      <c r="E33" s="510" t="str">
        <f>+Formulario!D47</f>
        <v>SERVICIOS</v>
      </c>
      <c r="F33" s="510"/>
      <c r="G33" s="510"/>
      <c r="H33" s="510"/>
      <c r="I33" s="114"/>
      <c r="J33" s="510" t="str">
        <f>+Formulario!H47</f>
        <v>LAVANDERÍA</v>
      </c>
      <c r="K33" s="510"/>
      <c r="L33" s="510"/>
      <c r="M33" s="510"/>
      <c r="N33" s="510"/>
      <c r="O33" s="510"/>
      <c r="P33" s="82"/>
    </row>
    <row r="34" spans="2:16" s="3" customFormat="1" ht="18.75" x14ac:dyDescent="0.25">
      <c r="B34" s="112"/>
      <c r="C34" s="501"/>
      <c r="D34" s="501"/>
      <c r="E34" s="510">
        <f>+Formulario!D49</f>
        <v>0</v>
      </c>
      <c r="F34" s="510"/>
      <c r="G34" s="510"/>
      <c r="H34" s="510"/>
      <c r="I34" s="114"/>
      <c r="J34" s="510">
        <f>+Formulario!H49</f>
        <v>0</v>
      </c>
      <c r="K34" s="510"/>
      <c r="L34" s="510"/>
      <c r="M34" s="510"/>
      <c r="N34" s="510"/>
      <c r="O34" s="510"/>
      <c r="P34" s="82"/>
    </row>
    <row r="35" spans="2:16" s="3" customFormat="1" ht="18.75" x14ac:dyDescent="0.25">
      <c r="B35" s="112"/>
      <c r="C35" s="501"/>
      <c r="D35" s="501"/>
      <c r="E35" s="510">
        <f>+Formulario!D51</f>
        <v>0</v>
      </c>
      <c r="F35" s="510"/>
      <c r="G35" s="510"/>
      <c r="H35" s="510"/>
      <c r="I35" s="114"/>
      <c r="J35" s="510">
        <f>+Formulario!H51</f>
        <v>0</v>
      </c>
      <c r="K35" s="510"/>
      <c r="L35" s="510"/>
      <c r="M35" s="510"/>
      <c r="N35" s="510"/>
      <c r="O35" s="510"/>
      <c r="P35" s="82"/>
    </row>
    <row r="36" spans="2:16" s="3" customFormat="1" ht="18.75" x14ac:dyDescent="0.25">
      <c r="B36" s="112"/>
      <c r="C36" s="545" t="s">
        <v>39</v>
      </c>
      <c r="D36" s="545"/>
      <c r="E36" s="541">
        <f>+Formulario!D53</f>
        <v>0</v>
      </c>
      <c r="F36" s="541"/>
      <c r="G36" s="541"/>
      <c r="H36" s="541"/>
      <c r="I36" s="114"/>
      <c r="J36" s="541">
        <f>+Formulario!H53</f>
        <v>0</v>
      </c>
      <c r="K36" s="541"/>
      <c r="L36" s="541"/>
      <c r="M36" s="541"/>
      <c r="N36" s="541"/>
      <c r="O36" s="541"/>
      <c r="P36" s="82"/>
    </row>
    <row r="37" spans="2:16" s="3" customFormat="1" ht="18.75" x14ac:dyDescent="0.25">
      <c r="B37" s="112"/>
      <c r="C37" s="545"/>
      <c r="D37" s="545"/>
      <c r="E37" s="541">
        <f>+Formulario!D55</f>
        <v>0</v>
      </c>
      <c r="F37" s="541"/>
      <c r="G37" s="541"/>
      <c r="H37" s="541"/>
      <c r="I37" s="114"/>
      <c r="J37" s="541">
        <f>+Formulario!H55</f>
        <v>0</v>
      </c>
      <c r="K37" s="541"/>
      <c r="L37" s="541"/>
      <c r="M37" s="541"/>
      <c r="N37" s="541"/>
      <c r="O37" s="541"/>
      <c r="P37" s="82"/>
    </row>
    <row r="38" spans="2:16" s="3" customFormat="1" ht="18.75" x14ac:dyDescent="0.25">
      <c r="B38" s="112"/>
      <c r="C38" s="545"/>
      <c r="D38" s="545"/>
      <c r="E38" s="541">
        <f>+Formulario!D57</f>
        <v>0</v>
      </c>
      <c r="F38" s="541"/>
      <c r="G38" s="541"/>
      <c r="H38" s="541"/>
      <c r="I38" s="114"/>
      <c r="J38" s="541">
        <f>+Formulario!H57</f>
        <v>0</v>
      </c>
      <c r="K38" s="541"/>
      <c r="L38" s="541"/>
      <c r="M38" s="541"/>
      <c r="N38" s="541"/>
      <c r="O38" s="541"/>
      <c r="P38" s="82"/>
    </row>
    <row r="39" spans="2:16" s="3" customFormat="1" ht="18.75" x14ac:dyDescent="0.25">
      <c r="B39" s="112"/>
      <c r="C39" s="501" t="s">
        <v>40</v>
      </c>
      <c r="D39" s="501"/>
      <c r="E39" s="510">
        <f>+Formulario!D59</f>
        <v>0</v>
      </c>
      <c r="F39" s="510"/>
      <c r="G39" s="510"/>
      <c r="H39" s="510"/>
      <c r="I39" s="114"/>
      <c r="J39" s="510">
        <f>+Formulario!H59</f>
        <v>0</v>
      </c>
      <c r="K39" s="510"/>
      <c r="L39" s="510"/>
      <c r="M39" s="510"/>
      <c r="N39" s="510"/>
      <c r="O39" s="510"/>
      <c r="P39" s="82"/>
    </row>
    <row r="40" spans="2:16" s="3" customFormat="1" ht="18.75" x14ac:dyDescent="0.25">
      <c r="B40" s="112"/>
      <c r="C40" s="501"/>
      <c r="D40" s="501"/>
      <c r="E40" s="510">
        <f>+Formulario!D61</f>
        <v>0</v>
      </c>
      <c r="F40" s="510"/>
      <c r="G40" s="510"/>
      <c r="H40" s="510"/>
      <c r="I40" s="114"/>
      <c r="J40" s="510">
        <f>+Formulario!H61</f>
        <v>0</v>
      </c>
      <c r="K40" s="510"/>
      <c r="L40" s="510"/>
      <c r="M40" s="510"/>
      <c r="N40" s="510"/>
      <c r="O40" s="510"/>
      <c r="P40" s="82"/>
    </row>
    <row r="41" spans="2:16" s="3" customFormat="1" ht="18.75" x14ac:dyDescent="0.25">
      <c r="B41" s="112"/>
      <c r="C41" s="501"/>
      <c r="D41" s="501"/>
      <c r="E41" s="510">
        <f>+Formulario!D63</f>
        <v>0</v>
      </c>
      <c r="F41" s="510"/>
      <c r="G41" s="510"/>
      <c r="H41" s="510"/>
      <c r="I41" s="114"/>
      <c r="J41" s="510">
        <f>+Formulario!H63</f>
        <v>0</v>
      </c>
      <c r="K41" s="510"/>
      <c r="L41" s="510"/>
      <c r="M41" s="510"/>
      <c r="N41" s="510"/>
      <c r="O41" s="510"/>
      <c r="P41" s="82"/>
    </row>
    <row r="42" spans="2:16" x14ac:dyDescent="0.25">
      <c r="B42" s="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</row>
    <row r="43" spans="2:16" s="121" customFormat="1" ht="21.75" thickBot="1" x14ac:dyDescent="0.3">
      <c r="B43" s="538" t="s">
        <v>525</v>
      </c>
      <c r="C43" s="539"/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39"/>
      <c r="P43" s="540"/>
    </row>
    <row r="44" spans="2:16" ht="15.75" thickBot="1" x14ac:dyDescent="0.3">
      <c r="B44" s="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</row>
    <row r="45" spans="2:16" ht="15" customHeight="1" x14ac:dyDescent="0.25">
      <c r="B45" s="8"/>
      <c r="C45" s="531" t="s">
        <v>526</v>
      </c>
      <c r="D45" s="532"/>
      <c r="E45" s="532"/>
      <c r="F45" s="532"/>
      <c r="G45" s="532"/>
      <c r="H45" s="532"/>
      <c r="I45" s="532"/>
      <c r="J45" s="533"/>
      <c r="K45" s="531" t="s">
        <v>527</v>
      </c>
      <c r="L45" s="532"/>
      <c r="M45" s="532"/>
      <c r="N45" s="532"/>
      <c r="O45" s="533"/>
      <c r="P45" s="9"/>
    </row>
    <row r="46" spans="2:16" ht="15" customHeight="1" thickBot="1" x14ac:dyDescent="0.3">
      <c r="B46" s="8"/>
      <c r="C46" s="534"/>
      <c r="D46" s="535"/>
      <c r="E46" s="535"/>
      <c r="F46" s="535"/>
      <c r="G46" s="535"/>
      <c r="H46" s="535"/>
      <c r="I46" s="535"/>
      <c r="J46" s="536"/>
      <c r="K46" s="534"/>
      <c r="L46" s="535"/>
      <c r="M46" s="535"/>
      <c r="N46" s="535"/>
      <c r="O46" s="536"/>
      <c r="P46" s="9"/>
    </row>
    <row r="47" spans="2:16" ht="9" customHeight="1" thickBot="1" x14ac:dyDescent="0.3">
      <c r="B47" s="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</row>
    <row r="48" spans="2:16" s="117" customFormat="1" ht="21.75" thickBot="1" x14ac:dyDescent="0.3">
      <c r="B48" s="115"/>
      <c r="C48" s="128" t="s">
        <v>528</v>
      </c>
      <c r="D48" s="128"/>
      <c r="E48" s="128"/>
      <c r="F48" s="128"/>
      <c r="G48" s="128"/>
      <c r="H48" s="128"/>
      <c r="I48" s="148"/>
      <c r="J48" s="148"/>
      <c r="K48" s="148"/>
      <c r="L48" s="528">
        <f>+K50+K52+K54+K56</f>
        <v>0.25083333333333335</v>
      </c>
      <c r="M48" s="529"/>
      <c r="N48" s="529"/>
      <c r="O48" s="530"/>
      <c r="P48" s="116"/>
    </row>
    <row r="49" spans="2:16" ht="9" customHeight="1" x14ac:dyDescent="0.25">
      <c r="B49" s="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</row>
    <row r="50" spans="2:16" s="3" customFormat="1" ht="18.75" x14ac:dyDescent="0.25">
      <c r="B50" s="112"/>
      <c r="C50" s="501" t="s">
        <v>529</v>
      </c>
      <c r="D50" s="501"/>
      <c r="E50" s="501" t="str">
        <f>+Formulario!O11</f>
        <v>PERFIL EMPRESARIAL</v>
      </c>
      <c r="F50" s="501"/>
      <c r="G50" s="501"/>
      <c r="H50" s="501"/>
      <c r="I50" s="501"/>
      <c r="J50" s="501"/>
      <c r="K50" s="527">
        <f>+Formulario!Q11</f>
        <v>0.05</v>
      </c>
      <c r="L50" s="527"/>
      <c r="M50" s="527"/>
      <c r="N50" s="527"/>
      <c r="O50" s="527"/>
      <c r="P50" s="82"/>
    </row>
    <row r="51" spans="2:16" x14ac:dyDescent="0.25">
      <c r="B51" s="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</row>
    <row r="52" spans="2:16" s="3" customFormat="1" ht="18.75" x14ac:dyDescent="0.25">
      <c r="B52" s="112"/>
      <c r="C52" s="501" t="s">
        <v>530</v>
      </c>
      <c r="D52" s="501"/>
      <c r="E52" s="501" t="str">
        <f>+Formulario!O12</f>
        <v>PERFIL FINANCIERO</v>
      </c>
      <c r="F52" s="501"/>
      <c r="G52" s="501"/>
      <c r="H52" s="501"/>
      <c r="I52" s="501"/>
      <c r="J52" s="501"/>
      <c r="K52" s="527">
        <f>+Formulario!Q12</f>
        <v>1.3333333333333332E-2</v>
      </c>
      <c r="L52" s="527"/>
      <c r="M52" s="527"/>
      <c r="N52" s="527"/>
      <c r="O52" s="527"/>
      <c r="P52" s="82"/>
    </row>
    <row r="53" spans="2:16" x14ac:dyDescent="0.25">
      <c r="B53" s="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</row>
    <row r="54" spans="2:16" s="3" customFormat="1" ht="18.75" x14ac:dyDescent="0.25">
      <c r="B54" s="112"/>
      <c r="C54" s="501" t="s">
        <v>531</v>
      </c>
      <c r="D54" s="501"/>
      <c r="E54" s="501" t="str">
        <f>+Formulario!O13</f>
        <v>PERFIL OPERATIVO</v>
      </c>
      <c r="F54" s="501"/>
      <c r="G54" s="501"/>
      <c r="H54" s="501"/>
      <c r="I54" s="501"/>
      <c r="J54" s="501"/>
      <c r="K54" s="527">
        <f>+Formulario!Q13</f>
        <v>9.2499999999999999E-2</v>
      </c>
      <c r="L54" s="527"/>
      <c r="M54" s="527"/>
      <c r="N54" s="527"/>
      <c r="O54" s="527"/>
      <c r="P54" s="82"/>
    </row>
    <row r="55" spans="2:16" x14ac:dyDescent="0.25">
      <c r="B55" s="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</row>
    <row r="56" spans="2:16" s="3" customFormat="1" ht="18.75" x14ac:dyDescent="0.25">
      <c r="B56" s="112"/>
      <c r="C56" s="501" t="s">
        <v>532</v>
      </c>
      <c r="D56" s="501"/>
      <c r="E56" s="501" t="str">
        <f>+Formulario!O14</f>
        <v>PERFIL COMERCIAL</v>
      </c>
      <c r="F56" s="501"/>
      <c r="G56" s="501"/>
      <c r="H56" s="501"/>
      <c r="I56" s="501"/>
      <c r="J56" s="501"/>
      <c r="K56" s="527">
        <f>+Formulario!Q14</f>
        <v>9.5000000000000001E-2</v>
      </c>
      <c r="L56" s="527"/>
      <c r="M56" s="527"/>
      <c r="N56" s="527"/>
      <c r="O56" s="527"/>
      <c r="P56" s="82"/>
    </row>
    <row r="57" spans="2:16" ht="9" customHeight="1" thickBot="1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</row>
    <row r="58" spans="2:16" s="117" customFormat="1" ht="21.75" thickBot="1" x14ac:dyDescent="0.3">
      <c r="B58" s="115"/>
      <c r="C58" s="128" t="s">
        <v>533</v>
      </c>
      <c r="D58" s="128"/>
      <c r="E58" s="128"/>
      <c r="F58" s="128"/>
      <c r="G58" s="128"/>
      <c r="H58" s="128"/>
      <c r="I58" s="148"/>
      <c r="J58" s="148"/>
      <c r="K58" s="148"/>
      <c r="L58" s="528">
        <f>+K60</f>
        <v>0.7</v>
      </c>
      <c r="M58" s="529"/>
      <c r="N58" s="529"/>
      <c r="O58" s="530"/>
      <c r="P58" s="116"/>
    </row>
    <row r="59" spans="2:16" ht="9" customHeight="1" x14ac:dyDescent="0.25">
      <c r="B59" s="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</row>
    <row r="60" spans="2:16" ht="18.75" x14ac:dyDescent="0.25">
      <c r="B60" s="8"/>
      <c r="C60" s="501" t="s">
        <v>534</v>
      </c>
      <c r="D60" s="501"/>
      <c r="E60" s="501" t="str">
        <f>+Formulario!O15</f>
        <v>PERFIL DOCUMENTAL</v>
      </c>
      <c r="F60" s="501"/>
      <c r="G60" s="501"/>
      <c r="H60" s="501"/>
      <c r="I60" s="501"/>
      <c r="J60" s="501"/>
      <c r="K60" s="527">
        <f>+Formulario!Q15</f>
        <v>0.7</v>
      </c>
      <c r="L60" s="527"/>
      <c r="M60" s="527"/>
      <c r="N60" s="527"/>
      <c r="O60" s="527"/>
      <c r="P60" s="9"/>
    </row>
    <row r="61" spans="2:16" ht="15.75" thickBot="1" x14ac:dyDescent="0.3">
      <c r="B61" s="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</row>
    <row r="62" spans="2:16" s="125" customFormat="1" ht="24" thickBot="1" x14ac:dyDescent="0.3">
      <c r="B62" s="122"/>
      <c r="C62" s="123"/>
      <c r="D62" s="123"/>
      <c r="E62" s="516" t="s">
        <v>535</v>
      </c>
      <c r="F62" s="517"/>
      <c r="G62" s="517"/>
      <c r="H62" s="517"/>
      <c r="I62" s="517"/>
      <c r="J62" s="518"/>
      <c r="K62" s="524">
        <f>+L48+L58</f>
        <v>0.95083333333333331</v>
      </c>
      <c r="L62" s="525"/>
      <c r="M62" s="525"/>
      <c r="N62" s="525"/>
      <c r="O62" s="526"/>
      <c r="P62" s="124"/>
    </row>
    <row r="63" spans="2:16" ht="15.75" thickBot="1" x14ac:dyDescent="0.3">
      <c r="B63" s="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</row>
    <row r="64" spans="2:16" ht="21.75" thickBot="1" x14ac:dyDescent="0.3">
      <c r="B64" s="521" t="s">
        <v>536</v>
      </c>
      <c r="C64" s="522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3"/>
    </row>
    <row r="65" spans="1:21" x14ac:dyDescent="0.25">
      <c r="B65" s="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</row>
    <row r="66" spans="1:21" s="3" customFormat="1" ht="18.75" x14ac:dyDescent="0.25">
      <c r="B66" s="112"/>
      <c r="C66" s="113" t="s">
        <v>537</v>
      </c>
      <c r="D66" s="113"/>
      <c r="E66" s="113"/>
      <c r="F66" s="113"/>
      <c r="G66" s="113"/>
      <c r="H66" s="501" t="str">
        <f>+H19</f>
        <v>PUBLIESTRELLA</v>
      </c>
      <c r="I66" s="501"/>
      <c r="J66" s="501"/>
      <c r="K66" s="501"/>
      <c r="L66" s="501"/>
      <c r="M66" s="501"/>
      <c r="N66" s="501"/>
      <c r="O66" s="501"/>
      <c r="P66" s="82" t="s">
        <v>538</v>
      </c>
    </row>
    <row r="67" spans="1:21" s="3" customFormat="1" ht="11.25" customHeight="1" x14ac:dyDescent="0.25">
      <c r="B67" s="112"/>
      <c r="C67" s="113"/>
      <c r="D67" s="113"/>
      <c r="E67" s="113"/>
      <c r="F67" s="113"/>
      <c r="G67" s="113"/>
      <c r="H67" s="332"/>
      <c r="I67" s="332"/>
      <c r="J67" s="332"/>
      <c r="K67" s="332"/>
      <c r="L67" s="332"/>
      <c r="M67" s="332"/>
      <c r="N67" s="332"/>
      <c r="O67" s="332"/>
      <c r="P67" s="82"/>
    </row>
    <row r="68" spans="1:21" s="3" customFormat="1" ht="18.75" x14ac:dyDescent="0.25">
      <c r="B68" s="112"/>
      <c r="C68" s="113" t="s">
        <v>539</v>
      </c>
      <c r="D68" s="520">
        <f>+K62</f>
        <v>0.95083333333333331</v>
      </c>
      <c r="E68" s="501"/>
      <c r="F68" s="149"/>
      <c r="G68" s="511" t="s">
        <v>540</v>
      </c>
      <c r="H68" s="511"/>
      <c r="I68" s="511"/>
      <c r="J68" s="511"/>
      <c r="K68" s="130"/>
      <c r="L68" s="501" t="str">
        <f>VLOOKUP(D68,CALIFICACION[],2)</f>
        <v>EXCELENTE</v>
      </c>
      <c r="M68" s="501"/>
      <c r="N68" s="113" t="s">
        <v>541</v>
      </c>
      <c r="O68" s="113"/>
      <c r="P68" s="82"/>
      <c r="R68" s="131" t="s">
        <v>542</v>
      </c>
      <c r="S68" s="132" t="s">
        <v>527</v>
      </c>
      <c r="T68" s="133" t="s">
        <v>543</v>
      </c>
      <c r="U68" s="132" t="s">
        <v>536</v>
      </c>
    </row>
    <row r="69" spans="1:21" s="3" customFormat="1" ht="11.25" customHeight="1" x14ac:dyDescent="0.25">
      <c r="B69" s="112"/>
      <c r="C69" s="113"/>
      <c r="D69" s="129"/>
      <c r="E69" s="332"/>
      <c r="F69" s="332"/>
      <c r="G69" s="113"/>
      <c r="H69" s="113"/>
      <c r="I69" s="113"/>
      <c r="J69" s="113"/>
      <c r="K69" s="113"/>
      <c r="L69" s="113"/>
      <c r="M69" s="113"/>
      <c r="N69" s="113"/>
      <c r="O69" s="113"/>
      <c r="P69" s="82"/>
      <c r="R69" s="134">
        <v>0</v>
      </c>
      <c r="S69" s="135" t="s">
        <v>544</v>
      </c>
      <c r="T69" s="141" t="s">
        <v>545</v>
      </c>
      <c r="U69" s="141" t="s">
        <v>546</v>
      </c>
    </row>
    <row r="70" spans="1:21" s="3" customFormat="1" ht="18.75" x14ac:dyDescent="0.25">
      <c r="B70" s="112"/>
      <c r="C70" s="113" t="s">
        <v>547</v>
      </c>
      <c r="D70" s="129"/>
      <c r="E70" s="501" t="str">
        <f>VLOOKUP(D68,CALIFICACION[],3)</f>
        <v>RIESGO MÍNIMO</v>
      </c>
      <c r="F70" s="501"/>
      <c r="G70" s="501"/>
      <c r="H70" s="113" t="s">
        <v>548</v>
      </c>
      <c r="I70" s="113"/>
      <c r="J70" s="113"/>
      <c r="K70" s="113"/>
      <c r="L70" s="113"/>
      <c r="M70" s="113"/>
      <c r="N70" s="113"/>
      <c r="O70" s="113"/>
      <c r="P70" s="82"/>
      <c r="R70" s="134">
        <v>0.6</v>
      </c>
      <c r="S70" s="140" t="s">
        <v>549</v>
      </c>
      <c r="T70" s="142" t="s">
        <v>550</v>
      </c>
      <c r="U70" s="142" t="s">
        <v>551</v>
      </c>
    </row>
    <row r="71" spans="1:21" ht="11.25" customHeight="1" x14ac:dyDescent="0.25">
      <c r="B71" s="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R71" s="134">
        <v>0.8</v>
      </c>
      <c r="S71" s="139" t="s">
        <v>552</v>
      </c>
      <c r="T71" s="139" t="s">
        <v>553</v>
      </c>
      <c r="U71" s="139" t="s">
        <v>554</v>
      </c>
    </row>
    <row r="72" spans="1:21" s="3" customFormat="1" ht="18.75" x14ac:dyDescent="0.25">
      <c r="B72" s="112"/>
      <c r="C72" s="519" t="str">
        <f>VLOOKUP(D68,CALIFICACION[],4)</f>
        <v>PUEDE PRESTAR SERVICIOS O ENTREGAR BIENES</v>
      </c>
      <c r="D72" s="519"/>
      <c r="E72" s="519"/>
      <c r="F72" s="519"/>
      <c r="G72" s="519"/>
      <c r="H72" s="519"/>
      <c r="I72" s="519"/>
      <c r="J72" s="113" t="s">
        <v>555</v>
      </c>
      <c r="K72" s="113"/>
      <c r="L72" s="113"/>
      <c r="M72" s="113"/>
      <c r="N72" s="113"/>
      <c r="O72" s="113"/>
      <c r="P72" s="82"/>
      <c r="R72" s="136">
        <v>0.9</v>
      </c>
      <c r="S72" s="137" t="s">
        <v>556</v>
      </c>
      <c r="T72" s="143" t="s">
        <v>557</v>
      </c>
      <c r="U72" s="143" t="s">
        <v>554</v>
      </c>
    </row>
    <row r="73" spans="1:21" ht="11.25" customHeight="1" x14ac:dyDescent="0.25">
      <c r="B73" s="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R73" s="136">
        <v>1</v>
      </c>
      <c r="S73" s="138" t="s">
        <v>556</v>
      </c>
      <c r="T73" s="144" t="s">
        <v>557</v>
      </c>
      <c r="U73" s="143" t="s">
        <v>554</v>
      </c>
    </row>
    <row r="74" spans="1:21" s="3" customFormat="1" ht="18.75" x14ac:dyDescent="0.25">
      <c r="B74" s="112"/>
      <c r="C74" s="113" t="s">
        <v>558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82"/>
    </row>
    <row r="75" spans="1:21" ht="15.75" thickBot="1" x14ac:dyDescent="0.3">
      <c r="B75" s="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</row>
    <row r="76" spans="1:21" ht="21.75" thickBot="1" x14ac:dyDescent="0.3">
      <c r="A76" s="168"/>
      <c r="B76" s="521" t="s">
        <v>559</v>
      </c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3"/>
    </row>
    <row r="77" spans="1:21" s="3" customFormat="1" ht="18.75" x14ac:dyDescent="0.25">
      <c r="B77" s="112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82"/>
    </row>
    <row r="78" spans="1:21" s="3" customFormat="1" ht="18.75" x14ac:dyDescent="0.25">
      <c r="B78" s="112"/>
      <c r="C78" s="113" t="s">
        <v>560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82"/>
    </row>
    <row r="79" spans="1:21" s="3" customFormat="1" ht="9" customHeight="1" x14ac:dyDescent="0.25">
      <c r="B79" s="11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82"/>
    </row>
    <row r="80" spans="1:21" s="3" customFormat="1" ht="18.75" x14ac:dyDescent="0.25">
      <c r="B80" s="112"/>
      <c r="C80" s="113" t="s">
        <v>561</v>
      </c>
      <c r="D80" s="113"/>
      <c r="E80" s="113"/>
      <c r="F80" s="515" t="str">
        <f>+H17</f>
        <v>PUBLICIDAD ESTRELLA S.A.</v>
      </c>
      <c r="G80" s="515"/>
      <c r="H80" s="515"/>
      <c r="I80" s="515"/>
      <c r="J80" s="515"/>
      <c r="K80" s="515"/>
      <c r="L80" s="515"/>
      <c r="M80" s="515"/>
      <c r="N80" s="113" t="s">
        <v>562</v>
      </c>
      <c r="O80" s="113"/>
      <c r="P80" s="82"/>
    </row>
    <row r="81" spans="2:16" s="3" customFormat="1" ht="9" customHeight="1" x14ac:dyDescent="0.25">
      <c r="B81" s="112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82"/>
    </row>
    <row r="82" spans="2:16" s="3" customFormat="1" ht="18.75" x14ac:dyDescent="0.25">
      <c r="B82" s="112"/>
      <c r="C82" s="113" t="s">
        <v>563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82"/>
    </row>
    <row r="83" spans="2:16" s="3" customFormat="1" ht="9" customHeight="1" x14ac:dyDescent="0.25">
      <c r="B83" s="112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82"/>
    </row>
    <row r="84" spans="2:16" s="3" customFormat="1" ht="18.75" x14ac:dyDescent="0.25">
      <c r="B84" s="112"/>
      <c r="C84" s="113" t="s">
        <v>564</v>
      </c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82"/>
    </row>
    <row r="85" spans="2:16" s="3" customFormat="1" ht="9" customHeight="1" x14ac:dyDescent="0.25">
      <c r="B85" s="112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82"/>
    </row>
    <row r="86" spans="2:16" s="3" customFormat="1" ht="18.75" x14ac:dyDescent="0.25">
      <c r="B86" s="112"/>
      <c r="C86" s="113" t="s">
        <v>565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82"/>
    </row>
    <row r="87" spans="2:16" s="3" customFormat="1" ht="18.75" x14ac:dyDescent="0.2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s="3" customFormat="1" ht="18.75" customHeight="1" x14ac:dyDescent="0.25">
      <c r="B88" s="112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82"/>
    </row>
    <row r="89" spans="2:16" s="3" customFormat="1" ht="12" customHeight="1" x14ac:dyDescent="0.25">
      <c r="B89" s="112"/>
      <c r="C89" s="544" t="s">
        <v>566</v>
      </c>
      <c r="D89" s="544"/>
      <c r="E89" s="544"/>
      <c r="F89" s="544"/>
      <c r="G89" s="544"/>
      <c r="H89" s="544"/>
      <c r="I89" s="544"/>
      <c r="J89" s="544"/>
      <c r="K89" s="544"/>
      <c r="L89" s="544"/>
      <c r="M89" s="544"/>
      <c r="N89" s="544"/>
      <c r="O89" s="544"/>
      <c r="P89" s="82"/>
    </row>
    <row r="90" spans="2:16" s="3" customFormat="1" ht="18.75" x14ac:dyDescent="0.25">
      <c r="B90" s="112"/>
      <c r="C90" s="544"/>
      <c r="D90" s="544"/>
      <c r="E90" s="544"/>
      <c r="F90" s="544"/>
      <c r="G90" s="544"/>
      <c r="H90" s="544"/>
      <c r="I90" s="544"/>
      <c r="J90" s="544"/>
      <c r="K90" s="544"/>
      <c r="L90" s="544"/>
      <c r="M90" s="544"/>
      <c r="N90" s="544"/>
      <c r="O90" s="544"/>
      <c r="P90" s="82"/>
    </row>
    <row r="91" spans="2:16" s="3" customFormat="1" ht="12" customHeight="1" x14ac:dyDescent="0.25">
      <c r="B91" s="112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82"/>
    </row>
    <row r="92" spans="2:16" s="3" customFormat="1" ht="19.5" thickBot="1" x14ac:dyDescent="0.3">
      <c r="B92" s="112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82"/>
    </row>
    <row r="93" spans="2:16" s="3" customFormat="1" ht="21.75" thickBot="1" x14ac:dyDescent="0.3">
      <c r="B93" s="521" t="s">
        <v>567</v>
      </c>
      <c r="C93" s="522"/>
      <c r="D93" s="522"/>
      <c r="E93" s="522"/>
      <c r="F93" s="522"/>
      <c r="G93" s="522"/>
      <c r="H93" s="522"/>
      <c r="I93" s="522"/>
      <c r="J93" s="522"/>
      <c r="K93" s="522"/>
      <c r="L93" s="522"/>
      <c r="M93" s="522"/>
      <c r="N93" s="522"/>
      <c r="O93" s="522"/>
      <c r="P93" s="523"/>
    </row>
    <row r="94" spans="2:16" s="3" customFormat="1" ht="18.75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82"/>
    </row>
    <row r="95" spans="2:16" s="3" customFormat="1" ht="18.75" x14ac:dyDescent="0.25">
      <c r="B95" s="112"/>
      <c r="C95" s="114" t="s">
        <v>568</v>
      </c>
      <c r="D95" s="113"/>
      <c r="E95" s="113"/>
      <c r="F95" s="113"/>
      <c r="G95" s="113"/>
      <c r="H95" s="114" t="s">
        <v>569</v>
      </c>
      <c r="I95" s="113"/>
      <c r="J95" s="113"/>
      <c r="K95" s="113"/>
      <c r="L95" s="113"/>
      <c r="M95" s="114" t="s">
        <v>570</v>
      </c>
      <c r="N95" s="113"/>
      <c r="O95" s="113"/>
      <c r="P95" s="82"/>
    </row>
    <row r="96" spans="2:16" s="3" customFormat="1" ht="18.75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82"/>
    </row>
    <row r="97" spans="2:16" s="3" customFormat="1" ht="18.75" x14ac:dyDescent="0.25">
      <c r="B97" s="112"/>
      <c r="C97" s="510"/>
      <c r="D97" s="510"/>
      <c r="E97" s="510"/>
      <c r="F97" s="331"/>
      <c r="G97" s="113"/>
      <c r="H97" s="510"/>
      <c r="I97" s="510"/>
      <c r="J97" s="510"/>
      <c r="K97" s="113"/>
      <c r="L97" s="113"/>
      <c r="M97" s="510"/>
      <c r="N97" s="510"/>
      <c r="O97" s="510"/>
      <c r="P97" s="82"/>
    </row>
    <row r="98" spans="2:16" s="3" customFormat="1" ht="18.75" x14ac:dyDescent="0.25">
      <c r="B98" s="112"/>
      <c r="C98" s="510"/>
      <c r="D98" s="510"/>
      <c r="E98" s="510"/>
      <c r="F98" s="331"/>
      <c r="G98" s="113"/>
      <c r="H98" s="510"/>
      <c r="I98" s="510"/>
      <c r="J98" s="510"/>
      <c r="K98" s="113"/>
      <c r="L98" s="113"/>
      <c r="M98" s="510"/>
      <c r="N98" s="510"/>
      <c r="O98" s="510"/>
      <c r="P98" s="82"/>
    </row>
    <row r="99" spans="2:16" s="3" customFormat="1" ht="18.75" x14ac:dyDescent="0.25">
      <c r="B99" s="112"/>
      <c r="C99" s="510"/>
      <c r="D99" s="510"/>
      <c r="E99" s="510"/>
      <c r="F99" s="331"/>
      <c r="G99" s="113"/>
      <c r="H99" s="510"/>
      <c r="I99" s="510"/>
      <c r="J99" s="510"/>
      <c r="K99" s="113"/>
      <c r="L99" s="113"/>
      <c r="M99" s="510"/>
      <c r="N99" s="510"/>
      <c r="O99" s="510"/>
      <c r="P99" s="82"/>
    </row>
    <row r="100" spans="2:16" s="3" customFormat="1" ht="18.75" x14ac:dyDescent="0.25">
      <c r="B100" s="112"/>
      <c r="C100" s="510"/>
      <c r="D100" s="510"/>
      <c r="E100" s="510"/>
      <c r="F100" s="331"/>
      <c r="G100" s="113"/>
      <c r="H100" s="510"/>
      <c r="I100" s="510"/>
      <c r="J100" s="510"/>
      <c r="K100" s="113"/>
      <c r="L100" s="113"/>
      <c r="M100" s="510"/>
      <c r="N100" s="510"/>
      <c r="O100" s="510"/>
      <c r="P100" s="82"/>
    </row>
    <row r="101" spans="2:16" s="3" customFormat="1" ht="18.75" x14ac:dyDescent="0.25">
      <c r="B101" s="112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82"/>
    </row>
    <row r="102" spans="2:16" s="3" customFormat="1" ht="18.75" x14ac:dyDescent="0.25">
      <c r="B102" s="118" t="s">
        <v>571</v>
      </c>
      <c r="C102" s="510"/>
      <c r="D102" s="510"/>
      <c r="E102" s="510"/>
      <c r="F102" s="331"/>
      <c r="G102" s="114" t="s">
        <v>571</v>
      </c>
      <c r="H102" s="510"/>
      <c r="I102" s="510"/>
      <c r="J102" s="510"/>
      <c r="K102" s="113"/>
      <c r="L102" s="114" t="s">
        <v>571</v>
      </c>
      <c r="M102" s="510"/>
      <c r="N102" s="510"/>
      <c r="O102" s="510"/>
      <c r="P102" s="82"/>
    </row>
    <row r="103" spans="2:16" s="3" customFormat="1" ht="18.75" x14ac:dyDescent="0.25">
      <c r="B103" s="118" t="s">
        <v>572</v>
      </c>
      <c r="C103" s="510" t="s">
        <v>573</v>
      </c>
      <c r="D103" s="510"/>
      <c r="E103" s="510"/>
      <c r="F103" s="331"/>
      <c r="G103" s="114" t="s">
        <v>572</v>
      </c>
      <c r="H103" s="510" t="s">
        <v>574</v>
      </c>
      <c r="I103" s="510"/>
      <c r="J103" s="510"/>
      <c r="K103" s="113"/>
      <c r="L103" s="114" t="s">
        <v>572</v>
      </c>
      <c r="M103" s="510" t="s">
        <v>575</v>
      </c>
      <c r="N103" s="510"/>
      <c r="O103" s="510"/>
      <c r="P103" s="82"/>
    </row>
    <row r="104" spans="2:16" s="3" customFormat="1" ht="18.75" x14ac:dyDescent="0.25">
      <c r="B104" s="118" t="s">
        <v>576</v>
      </c>
      <c r="C104" s="537">
        <f ca="1">TODAY()</f>
        <v>44015</v>
      </c>
      <c r="D104" s="510"/>
      <c r="E104" s="510"/>
      <c r="F104" s="331"/>
      <c r="G104" s="114" t="s">
        <v>576</v>
      </c>
      <c r="H104" s="537">
        <f ca="1">TODAY()</f>
        <v>44015</v>
      </c>
      <c r="I104" s="510"/>
      <c r="J104" s="510"/>
      <c r="K104" s="113"/>
      <c r="L104" s="114" t="s">
        <v>576</v>
      </c>
      <c r="M104" s="537">
        <f ca="1">TODAY()</f>
        <v>44015</v>
      </c>
      <c r="N104" s="510"/>
      <c r="O104" s="510"/>
      <c r="P104" s="82"/>
    </row>
    <row r="105" spans="2:16" s="3" customFormat="1" ht="18.75" x14ac:dyDescent="0.25">
      <c r="B105" s="118"/>
      <c r="C105" s="331"/>
      <c r="D105" s="331"/>
      <c r="E105" s="331"/>
      <c r="F105" s="331"/>
      <c r="G105" s="114"/>
      <c r="H105" s="331"/>
      <c r="I105" s="331"/>
      <c r="J105" s="331"/>
      <c r="K105" s="113"/>
      <c r="L105" s="114"/>
      <c r="M105" s="331"/>
      <c r="N105" s="331"/>
      <c r="O105" s="331"/>
      <c r="P105" s="82"/>
    </row>
    <row r="106" spans="2:16" s="3" customFormat="1" ht="19.5" thickBot="1" x14ac:dyDescent="0.3">
      <c r="B106" s="145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7"/>
    </row>
  </sheetData>
  <mergeCells count="91">
    <mergeCell ref="C89:O91"/>
    <mergeCell ref="C30:D32"/>
    <mergeCell ref="C33:D35"/>
    <mergeCell ref="C36:D38"/>
    <mergeCell ref="C39:D41"/>
    <mergeCell ref="J33:O33"/>
    <mergeCell ref="J34:O34"/>
    <mergeCell ref="E33:H33"/>
    <mergeCell ref="E34:H34"/>
    <mergeCell ref="J39:O39"/>
    <mergeCell ref="E35:H35"/>
    <mergeCell ref="E36:H36"/>
    <mergeCell ref="E37:H37"/>
    <mergeCell ref="E38:H38"/>
    <mergeCell ref="E39:H39"/>
    <mergeCell ref="K56:O56"/>
    <mergeCell ref="E29:H29"/>
    <mergeCell ref="E30:H30"/>
    <mergeCell ref="E31:H31"/>
    <mergeCell ref="E32:H32"/>
    <mergeCell ref="J30:O30"/>
    <mergeCell ref="J31:O31"/>
    <mergeCell ref="J32:O32"/>
    <mergeCell ref="J35:O35"/>
    <mergeCell ref="J36:O36"/>
    <mergeCell ref="J37:O37"/>
    <mergeCell ref="J38:O38"/>
    <mergeCell ref="J29:O29"/>
    <mergeCell ref="C56:D56"/>
    <mergeCell ref="C45:J46"/>
    <mergeCell ref="K54:O54"/>
    <mergeCell ref="J40:O40"/>
    <mergeCell ref="J41:O41"/>
    <mergeCell ref="E40:H40"/>
    <mergeCell ref="E41:H41"/>
    <mergeCell ref="E50:J50"/>
    <mergeCell ref="E52:J52"/>
    <mergeCell ref="B43:P43"/>
    <mergeCell ref="H103:J103"/>
    <mergeCell ref="H104:J104"/>
    <mergeCell ref="B93:P93"/>
    <mergeCell ref="C103:E103"/>
    <mergeCell ref="C104:E104"/>
    <mergeCell ref="M97:O100"/>
    <mergeCell ref="C97:E100"/>
    <mergeCell ref="H97:J100"/>
    <mergeCell ref="M103:O103"/>
    <mergeCell ref="M104:O104"/>
    <mergeCell ref="M102:O102"/>
    <mergeCell ref="C102:E102"/>
    <mergeCell ref="H102:J102"/>
    <mergeCell ref="C25:G25"/>
    <mergeCell ref="H25:N25"/>
    <mergeCell ref="B76:P76"/>
    <mergeCell ref="B64:P64"/>
    <mergeCell ref="K62:O62"/>
    <mergeCell ref="K60:O60"/>
    <mergeCell ref="C60:D60"/>
    <mergeCell ref="L58:O58"/>
    <mergeCell ref="K52:O52"/>
    <mergeCell ref="K50:O50"/>
    <mergeCell ref="K45:O46"/>
    <mergeCell ref="C54:D54"/>
    <mergeCell ref="C52:D52"/>
    <mergeCell ref="C50:D50"/>
    <mergeCell ref="E56:J56"/>
    <mergeCell ref="L48:O48"/>
    <mergeCell ref="F80:M80"/>
    <mergeCell ref="E62:J62"/>
    <mergeCell ref="E70:G70"/>
    <mergeCell ref="C72:I72"/>
    <mergeCell ref="H66:O66"/>
    <mergeCell ref="D68:E68"/>
    <mergeCell ref="L68:M68"/>
    <mergeCell ref="G68:J68"/>
    <mergeCell ref="E60:J60"/>
    <mergeCell ref="E54:J54"/>
    <mergeCell ref="E3:O4"/>
    <mergeCell ref="H17:N17"/>
    <mergeCell ref="H19:N19"/>
    <mergeCell ref="H21:N21"/>
    <mergeCell ref="C17:G17"/>
    <mergeCell ref="C19:G19"/>
    <mergeCell ref="C21:G21"/>
    <mergeCell ref="E7:H7"/>
    <mergeCell ref="E9:H9"/>
    <mergeCell ref="M9:O9"/>
    <mergeCell ref="M7:O7"/>
    <mergeCell ref="B12:P15"/>
    <mergeCell ref="H23:N23"/>
    <mergeCell ref="C23:G23"/>
  </mergeCells>
  <conditionalFormatting sqref="L68:M68">
    <cfRule type="containsText" dxfId="58" priority="8" operator="containsText" text="EXCELENTE">
      <formula>NOT(ISERROR(SEARCH("EXCELENTE",L68)))</formula>
    </cfRule>
    <cfRule type="containsText" dxfId="57" priority="9" operator="containsText" text="MUY BUENA">
      <formula>NOT(ISERROR(SEARCH("MUY BUENA",L68)))</formula>
    </cfRule>
    <cfRule type="containsText" dxfId="56" priority="10" operator="containsText" text="BUENA">
      <formula>NOT(ISERROR(SEARCH("BUENA",L68)))</formula>
    </cfRule>
    <cfRule type="containsText" dxfId="55" priority="11" operator="containsText" text="MALA">
      <formula>NOT(ISERROR(SEARCH("MALA",L68)))</formula>
    </cfRule>
  </conditionalFormatting>
  <conditionalFormatting sqref="E70:G70">
    <cfRule type="containsText" dxfId="54" priority="6" operator="containsText" text="RIESGO MÁXIMO">
      <formula>NOT(ISERROR(SEARCH("RIESGO MÁXIMO",E70)))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2D8B070-0955-4696-80E6-BC8ADEBDB5B3}">
            <xm:f>NOT(ISERROR(SEARCH($T$72,E70)))</xm:f>
            <xm:f>$T$72</xm:f>
            <x14:dxf>
              <font>
                <b/>
                <i val="0"/>
              </font>
              <fill>
                <patternFill>
                  <bgColor rgb="FF66FF66"/>
                </patternFill>
              </fill>
            </x14:dxf>
          </x14:cfRule>
          <x14:cfRule type="containsText" priority="4" operator="containsText" id="{3274739E-08E8-4936-8268-A9A7C8EEFFBB}">
            <xm:f>NOT(ISERROR(SEARCH($T$71,E70)))</xm:f>
            <xm:f>$T$71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B63D5D32-5084-4ABF-B880-5F14D127B296}">
            <xm:f>NOT(ISERROR(SEARCH($T$70,E70)))</xm:f>
            <xm:f>$T$70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E70:G70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7"/>
  <sheetViews>
    <sheetView showGridLines="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A8" sqref="A8"/>
    </sheetView>
  </sheetViews>
  <sheetFormatPr baseColWidth="10" defaultColWidth="11.42578125" defaultRowHeight="15" x14ac:dyDescent="0.25"/>
  <cols>
    <col min="1" max="1" width="6.7109375" style="301" customWidth="1"/>
    <col min="2" max="2" width="15" style="301" bestFit="1" customWidth="1"/>
    <col min="3" max="3" width="28.140625" style="303" customWidth="1"/>
    <col min="4" max="4" width="22.5703125" style="303" customWidth="1"/>
    <col min="5" max="6" width="10.42578125" style="301" customWidth="1"/>
    <col min="7" max="8" width="12" style="301" customWidth="1"/>
    <col min="9" max="14" width="14.28515625" style="301" customWidth="1"/>
    <col min="15" max="16" width="15.42578125" style="301" customWidth="1"/>
    <col min="17" max="40" width="18.85546875" style="301" customWidth="1"/>
    <col min="41" max="41" width="23.7109375" style="301" customWidth="1"/>
    <col min="42" max="44" width="11.42578125" style="301"/>
    <col min="45" max="46" width="12.28515625" style="301" customWidth="1"/>
    <col min="47" max="47" width="26.28515625" style="301" customWidth="1"/>
    <col min="48" max="48" width="21.85546875" style="301" customWidth="1"/>
    <col min="49" max="51" width="12.42578125" style="301" customWidth="1"/>
    <col min="52" max="53" width="24.5703125" style="301" customWidth="1"/>
    <col min="54" max="58" width="15.140625" style="306" customWidth="1"/>
    <col min="59" max="59" width="15.140625" style="307" customWidth="1"/>
    <col min="60" max="16384" width="11.42578125" style="303"/>
  </cols>
  <sheetData>
    <row r="1" spans="1:61" s="1" customFormat="1" x14ac:dyDescent="0.25">
      <c r="A1" s="56"/>
      <c r="B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64"/>
      <c r="BC1" s="64"/>
      <c r="BD1" s="64"/>
      <c r="BE1" s="64"/>
      <c r="BF1" s="64"/>
      <c r="BG1" s="335"/>
    </row>
    <row r="2" spans="1:61" s="1" customFormat="1" x14ac:dyDescent="0.25">
      <c r="A2" s="56"/>
      <c r="B2" s="56"/>
      <c r="D2" s="548" t="s">
        <v>577</v>
      </c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64"/>
      <c r="BC2" s="64"/>
      <c r="BD2" s="64"/>
      <c r="BE2" s="64"/>
      <c r="BF2" s="64"/>
      <c r="BG2" s="335"/>
    </row>
    <row r="3" spans="1:61" s="1" customFormat="1" x14ac:dyDescent="0.25">
      <c r="A3" s="56"/>
      <c r="B3" s="56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64"/>
      <c r="BC3" s="64"/>
      <c r="BD3" s="64"/>
      <c r="BE3" s="64"/>
      <c r="BF3" s="64"/>
      <c r="BG3" s="335"/>
    </row>
    <row r="4" spans="1:61" s="1" customFormat="1" x14ac:dyDescent="0.25">
      <c r="A4" s="56"/>
      <c r="B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64"/>
      <c r="BC4" s="64"/>
      <c r="BD4" s="64"/>
      <c r="BE4" s="64"/>
      <c r="BF4" s="64"/>
      <c r="BG4" s="335"/>
    </row>
    <row r="5" spans="1:61" s="75" customFormat="1" ht="16.5" customHeight="1" x14ac:dyDescent="0.25">
      <c r="E5" s="546" t="s">
        <v>578</v>
      </c>
      <c r="F5" s="546"/>
      <c r="G5" s="546" t="s">
        <v>579</v>
      </c>
      <c r="H5" s="546"/>
      <c r="I5" s="546" t="s">
        <v>580</v>
      </c>
      <c r="J5" s="546"/>
      <c r="K5" s="546"/>
      <c r="L5" s="546"/>
      <c r="M5" s="546"/>
      <c r="N5" s="546"/>
      <c r="O5" s="546" t="s">
        <v>581</v>
      </c>
      <c r="P5" s="546"/>
      <c r="Q5" s="546" t="s">
        <v>37</v>
      </c>
      <c r="R5" s="546"/>
      <c r="S5" s="546"/>
      <c r="T5" s="546"/>
      <c r="U5" s="546"/>
      <c r="V5" s="546"/>
      <c r="W5" s="546" t="s">
        <v>38</v>
      </c>
      <c r="X5" s="546"/>
      <c r="Y5" s="546"/>
      <c r="Z5" s="546"/>
      <c r="AA5" s="546"/>
      <c r="AB5" s="546"/>
      <c r="AC5" s="546" t="s">
        <v>39</v>
      </c>
      <c r="AD5" s="546"/>
      <c r="AE5" s="546"/>
      <c r="AF5" s="546"/>
      <c r="AG5" s="546"/>
      <c r="AH5" s="546"/>
      <c r="AI5" s="546" t="s">
        <v>40</v>
      </c>
      <c r="AJ5" s="546"/>
      <c r="AK5" s="546"/>
      <c r="AL5" s="546"/>
      <c r="AM5" s="546"/>
      <c r="AN5" s="546"/>
      <c r="AO5" s="546" t="s">
        <v>582</v>
      </c>
      <c r="AP5" s="546"/>
      <c r="AQ5" s="546"/>
      <c r="AR5" s="546"/>
      <c r="AS5" s="546"/>
      <c r="AT5" s="546"/>
      <c r="AU5" s="546"/>
      <c r="AV5" s="546" t="s">
        <v>583</v>
      </c>
      <c r="AW5" s="546"/>
      <c r="AX5" s="546"/>
      <c r="AY5" s="546"/>
      <c r="AZ5" s="546"/>
      <c r="BA5" s="546"/>
      <c r="BB5" s="547" t="s">
        <v>584</v>
      </c>
      <c r="BC5" s="547"/>
      <c r="BD5" s="547"/>
      <c r="BE5" s="547"/>
      <c r="BF5" s="547"/>
      <c r="BG5" s="547"/>
    </row>
    <row r="6" spans="1:61" s="297" customFormat="1" ht="30" x14ac:dyDescent="0.25">
      <c r="A6" s="298" t="s">
        <v>585</v>
      </c>
      <c r="B6" s="298" t="s">
        <v>586</v>
      </c>
      <c r="C6" s="298" t="s">
        <v>587</v>
      </c>
      <c r="D6" s="298" t="s">
        <v>518</v>
      </c>
      <c r="E6" s="298" t="s">
        <v>588</v>
      </c>
      <c r="F6" s="298" t="s">
        <v>228</v>
      </c>
      <c r="G6" s="298" t="s">
        <v>152</v>
      </c>
      <c r="H6" s="298" t="s">
        <v>589</v>
      </c>
      <c r="I6" s="298" t="s">
        <v>590</v>
      </c>
      <c r="J6" s="298" t="s">
        <v>591</v>
      </c>
      <c r="K6" s="298" t="s">
        <v>592</v>
      </c>
      <c r="L6" s="298" t="s">
        <v>593</v>
      </c>
      <c r="M6" s="298" t="s">
        <v>594</v>
      </c>
      <c r="N6" s="298" t="s">
        <v>595</v>
      </c>
      <c r="O6" s="298" t="s">
        <v>596</v>
      </c>
      <c r="P6" s="298" t="s">
        <v>597</v>
      </c>
      <c r="Q6" s="333" t="s">
        <v>598</v>
      </c>
      <c r="R6" s="298" t="s">
        <v>599</v>
      </c>
      <c r="S6" s="298" t="s">
        <v>600</v>
      </c>
      <c r="T6" s="333" t="s">
        <v>601</v>
      </c>
      <c r="U6" s="333" t="s">
        <v>602</v>
      </c>
      <c r="V6" s="333" t="s">
        <v>603</v>
      </c>
      <c r="W6" s="333" t="s">
        <v>598</v>
      </c>
      <c r="X6" s="298" t="s">
        <v>599</v>
      </c>
      <c r="Y6" s="298" t="s">
        <v>600</v>
      </c>
      <c r="Z6" s="333" t="s">
        <v>601</v>
      </c>
      <c r="AA6" s="333" t="s">
        <v>602</v>
      </c>
      <c r="AB6" s="333" t="s">
        <v>603</v>
      </c>
      <c r="AC6" s="333" t="s">
        <v>598</v>
      </c>
      <c r="AD6" s="298" t="s">
        <v>599</v>
      </c>
      <c r="AE6" s="298" t="s">
        <v>600</v>
      </c>
      <c r="AF6" s="333" t="s">
        <v>601</v>
      </c>
      <c r="AG6" s="333" t="s">
        <v>602</v>
      </c>
      <c r="AH6" s="333" t="s">
        <v>603</v>
      </c>
      <c r="AI6" s="333" t="s">
        <v>598</v>
      </c>
      <c r="AJ6" s="298" t="s">
        <v>599</v>
      </c>
      <c r="AK6" s="298" t="s">
        <v>600</v>
      </c>
      <c r="AL6" s="333" t="s">
        <v>601</v>
      </c>
      <c r="AM6" s="333" t="s">
        <v>602</v>
      </c>
      <c r="AN6" s="333" t="s">
        <v>603</v>
      </c>
      <c r="AO6" s="298" t="s">
        <v>604</v>
      </c>
      <c r="AP6" s="298" t="s">
        <v>605</v>
      </c>
      <c r="AQ6" s="298" t="s">
        <v>606</v>
      </c>
      <c r="AR6" s="298" t="s">
        <v>607</v>
      </c>
      <c r="AS6" s="298" t="s">
        <v>608</v>
      </c>
      <c r="AT6" s="298" t="s">
        <v>609</v>
      </c>
      <c r="AU6" s="298" t="s">
        <v>610</v>
      </c>
      <c r="AV6" s="298" t="s">
        <v>611</v>
      </c>
      <c r="AW6" s="298" t="s">
        <v>608</v>
      </c>
      <c r="AX6" s="298" t="s">
        <v>612</v>
      </c>
      <c r="AY6" s="298" t="s">
        <v>613</v>
      </c>
      <c r="AZ6" s="298" t="s">
        <v>614</v>
      </c>
      <c r="BA6" s="298" t="s">
        <v>615</v>
      </c>
      <c r="BB6" s="305" t="str">
        <f>+Formulario!O11</f>
        <v>PERFIL EMPRESARIAL</v>
      </c>
      <c r="BC6" s="305" t="str">
        <f>+Formulario!O12</f>
        <v>PERFIL FINANCIERO</v>
      </c>
      <c r="BD6" s="305" t="str">
        <f>+Formulario!O13</f>
        <v>PERFIL OPERATIVO</v>
      </c>
      <c r="BE6" s="305" t="str">
        <f>+Formulario!O14</f>
        <v>PERFIL COMERCIAL</v>
      </c>
      <c r="BF6" s="305" t="str">
        <f>+Formulario!O15</f>
        <v>PERFIL DOCUMENTAL</v>
      </c>
      <c r="BG6" s="305" t="str">
        <f>+Formulario!N9</f>
        <v>PONDERACIÓN ALCANZADA</v>
      </c>
      <c r="BH6" s="300"/>
      <c r="BI6" s="300"/>
    </row>
    <row r="7" spans="1:61" ht="30" x14ac:dyDescent="0.25">
      <c r="A7" s="301">
        <v>1</v>
      </c>
      <c r="B7" s="302" t="str">
        <f>+Formulario!D17</f>
        <v>17185123510001</v>
      </c>
      <c r="C7" s="303" t="str">
        <f>+Formulario!D19</f>
        <v>PUBLICIDAD ESTRELLA S.A.</v>
      </c>
      <c r="D7" s="303" t="str">
        <f>+Formulario!D21</f>
        <v>PUBLIESTRELLA</v>
      </c>
      <c r="E7" s="301">
        <f>+Formulario!D25</f>
        <v>0</v>
      </c>
      <c r="F7" s="301" t="str">
        <f>+Formulario!D27</f>
        <v>X</v>
      </c>
      <c r="G7" s="301" t="str">
        <f>+Formulario!I25</f>
        <v>X</v>
      </c>
      <c r="H7" s="301">
        <f>+Formulario!I27</f>
        <v>0</v>
      </c>
      <c r="I7" s="301">
        <f>+Formulario!D29</f>
        <v>0</v>
      </c>
      <c r="J7" s="301">
        <f>+Formulario!D31</f>
        <v>0</v>
      </c>
      <c r="K7" s="304" t="str">
        <f>+Formulario!D33</f>
        <v>X</v>
      </c>
      <c r="L7" s="301">
        <f>+Formulario!I29</f>
        <v>0</v>
      </c>
      <c r="M7" s="301">
        <f>+Formulario!I31</f>
        <v>0</v>
      </c>
      <c r="N7" s="301">
        <f>+Formulario!I33</f>
        <v>0</v>
      </c>
      <c r="O7" s="301">
        <f>+Formulario!D35</f>
        <v>0</v>
      </c>
      <c r="P7" s="301" t="str">
        <f>+Formulario!G35</f>
        <v>X</v>
      </c>
      <c r="Q7" s="299" t="str">
        <f>+Formulario!D41</f>
        <v>MARKETING</v>
      </c>
      <c r="R7" s="299">
        <f>+Formulario!D43</f>
        <v>0</v>
      </c>
      <c r="S7" s="299">
        <f>+Formulario!D45</f>
        <v>0</v>
      </c>
      <c r="T7" s="299" t="str">
        <f>+Formulario!H41</f>
        <v>MATERIAL PUBLICITARIO</v>
      </c>
      <c r="U7" s="299">
        <f>+Formulario!H43</f>
        <v>0</v>
      </c>
      <c r="V7" s="299">
        <f>+Formulario!H45</f>
        <v>0</v>
      </c>
      <c r="W7" s="299" t="str">
        <f>+Formulario!D47</f>
        <v>SERVICIOS</v>
      </c>
      <c r="X7" s="299">
        <f>+Formulario!D49</f>
        <v>0</v>
      </c>
      <c r="Y7" s="299">
        <f>+Formulario!D51</f>
        <v>0</v>
      </c>
      <c r="Z7" s="299" t="str">
        <f>+Formulario!H47</f>
        <v>LAVANDERÍA</v>
      </c>
      <c r="AA7" s="299">
        <f>+Formulario!H49</f>
        <v>0</v>
      </c>
      <c r="AB7" s="299">
        <f>+Formulario!H51</f>
        <v>0</v>
      </c>
      <c r="AC7" s="299">
        <f>+Formulario!D53</f>
        <v>0</v>
      </c>
      <c r="AD7" s="299">
        <f>+Formulario!D55</f>
        <v>0</v>
      </c>
      <c r="AE7" s="299">
        <f>+Formulario!D57</f>
        <v>0</v>
      </c>
      <c r="AF7" s="299">
        <f>+Formulario!H53</f>
        <v>0</v>
      </c>
      <c r="AG7" s="299">
        <f>+Formulario!H55</f>
        <v>0</v>
      </c>
      <c r="AH7" s="299">
        <f>+Formulario!H57</f>
        <v>0</v>
      </c>
      <c r="AI7" s="299">
        <f>+Formulario!D59</f>
        <v>0</v>
      </c>
      <c r="AJ7" s="299">
        <f>+Formulario!D61</f>
        <v>0</v>
      </c>
      <c r="AK7" s="299">
        <f>+Formulario!D63</f>
        <v>0</v>
      </c>
      <c r="AL7" s="299">
        <f>+Formulario!H59</f>
        <v>0</v>
      </c>
      <c r="AM7" s="299">
        <f>+Formulario!H61</f>
        <v>0</v>
      </c>
      <c r="AN7" s="299">
        <f>+Formulario!H63</f>
        <v>0</v>
      </c>
      <c r="AO7" s="301" t="str">
        <f>+Formulario!C69</f>
        <v>SOLANDA</v>
      </c>
      <c r="AP7" s="301" t="str">
        <f>+Formulario!J69</f>
        <v>ECUADOR</v>
      </c>
      <c r="AQ7" s="301" t="str">
        <f>+Formulario!C71</f>
        <v>QUITO</v>
      </c>
      <c r="AR7" s="301" t="str">
        <f>+Formulario!G71</f>
        <v>QUITO</v>
      </c>
      <c r="AS7" s="301">
        <f>+Formulario!J71</f>
        <v>2456361</v>
      </c>
      <c r="AT7" s="302" t="str">
        <f>+Formulario!C73</f>
        <v>0983502401</v>
      </c>
      <c r="AU7" s="301" t="str">
        <f>+Formulario!G73</f>
        <v>pruebas@gmail.com</v>
      </c>
      <c r="AV7" s="301" t="str">
        <f>+Formulario!C75</f>
        <v>ING. JOHANA VALDEZ</v>
      </c>
      <c r="AW7" s="301">
        <f>+Formulario!J75</f>
        <v>2261082</v>
      </c>
      <c r="AX7" s="302" t="str">
        <f>+Formulario!C77</f>
        <v>0986543423</v>
      </c>
      <c r="AY7" s="302" t="str">
        <f>+Formulario!C79</f>
        <v>0998032213</v>
      </c>
      <c r="AZ7" s="301" t="str">
        <f>+Formulario!G77</f>
        <v>jvaldez@hotmail.com</v>
      </c>
      <c r="BA7" s="301" t="str">
        <f>+Formulario!G79</f>
        <v>jvaldez12_0@gmail.com</v>
      </c>
      <c r="BB7" s="306">
        <f>+Formulario!Q11</f>
        <v>0.05</v>
      </c>
      <c r="BC7" s="306">
        <f>+Formulario!Q12</f>
        <v>1.3333333333333332E-2</v>
      </c>
      <c r="BD7" s="306">
        <f>+Formulario!Q13</f>
        <v>9.2499999999999999E-2</v>
      </c>
      <c r="BE7" s="306">
        <f>+Formulario!Q14</f>
        <v>9.5000000000000001E-2</v>
      </c>
      <c r="BF7" s="306">
        <f>+Formulario!Q15</f>
        <v>0.7</v>
      </c>
      <c r="BG7" s="307">
        <f>+Formulario!R9</f>
        <v>0.95083333333333331</v>
      </c>
    </row>
  </sheetData>
  <mergeCells count="12">
    <mergeCell ref="Q5:V5"/>
    <mergeCell ref="W5:AB5"/>
    <mergeCell ref="D2:O3"/>
    <mergeCell ref="E5:F5"/>
    <mergeCell ref="G5:H5"/>
    <mergeCell ref="I5:N5"/>
    <mergeCell ref="O5:P5"/>
    <mergeCell ref="AO5:AU5"/>
    <mergeCell ref="AV5:BA5"/>
    <mergeCell ref="BB5:BG5"/>
    <mergeCell ref="AC5:AH5"/>
    <mergeCell ref="AI5:AN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270"/>
  <sheetViews>
    <sheetView showGridLines="0" zoomScale="110" zoomScaleNormal="110" workbookViewId="0"/>
  </sheetViews>
  <sheetFormatPr baseColWidth="10" defaultColWidth="11.42578125" defaultRowHeight="18.75" x14ac:dyDescent="0.25"/>
  <cols>
    <col min="1" max="1" width="2.5703125" style="1" customWidth="1"/>
    <col min="2" max="2" width="20.42578125" style="1" customWidth="1"/>
    <col min="3" max="3" width="16.5703125" style="1" customWidth="1"/>
    <col min="4" max="4" width="12.7109375" style="1" customWidth="1"/>
    <col min="5" max="6" width="14.140625" style="1" customWidth="1"/>
    <col min="7" max="7" width="16.5703125" style="1" customWidth="1"/>
    <col min="8" max="8" width="17.5703125" style="1" customWidth="1"/>
    <col min="9" max="9" width="15.85546875" style="1" customWidth="1"/>
    <col min="10" max="11" width="11.42578125" style="1" customWidth="1"/>
    <col min="12" max="12" width="11.42578125" style="59"/>
    <col min="13" max="13" width="12" style="1" bestFit="1" customWidth="1"/>
    <col min="14" max="14" width="11.42578125" style="1"/>
    <col min="15" max="15" width="12.5703125" style="1" customWidth="1"/>
    <col min="16" max="16" width="11.42578125" style="1"/>
    <col min="17" max="17" width="11.42578125" style="64"/>
    <col min="18" max="18" width="11.42578125" style="56"/>
    <col min="19" max="16384" width="11.42578125" style="1"/>
  </cols>
  <sheetData>
    <row r="1" spans="2:19" ht="12" customHeight="1" thickBot="1" x14ac:dyDescent="0.3"/>
    <row r="2" spans="2:19" x14ac:dyDescent="0.25">
      <c r="B2" s="6"/>
      <c r="C2" s="7"/>
      <c r="D2" s="7"/>
      <c r="E2" s="7"/>
      <c r="F2" s="7"/>
      <c r="G2" s="7"/>
      <c r="H2" s="7"/>
      <c r="I2" s="7"/>
      <c r="J2" s="7"/>
      <c r="K2" s="110" t="s">
        <v>0</v>
      </c>
    </row>
    <row r="3" spans="2:19" x14ac:dyDescent="0.25">
      <c r="B3" s="8"/>
      <c r="C3" s="5"/>
      <c r="D3" s="364" t="s">
        <v>1</v>
      </c>
      <c r="E3" s="364"/>
      <c r="F3" s="364"/>
      <c r="G3" s="364"/>
      <c r="H3" s="364"/>
      <c r="I3" s="364"/>
      <c r="J3" s="364"/>
      <c r="K3" s="365"/>
      <c r="N3" s="63"/>
    </row>
    <row r="4" spans="2:19" ht="18.75" customHeight="1" x14ac:dyDescent="0.25">
      <c r="B4" s="8"/>
      <c r="C4" s="5"/>
      <c r="D4" s="364"/>
      <c r="E4" s="364"/>
      <c r="F4" s="364"/>
      <c r="G4" s="364"/>
      <c r="H4" s="364"/>
      <c r="I4" s="364"/>
      <c r="J4" s="364"/>
      <c r="K4" s="365"/>
    </row>
    <row r="5" spans="2:19" ht="19.5" thickBot="1" x14ac:dyDescent="0.3">
      <c r="B5" s="372" t="s">
        <v>2</v>
      </c>
      <c r="C5" s="373"/>
      <c r="D5" s="373"/>
      <c r="E5" s="373"/>
      <c r="F5" s="373"/>
      <c r="G5" s="373"/>
      <c r="H5" s="373"/>
      <c r="I5" s="373"/>
      <c r="J5" s="373"/>
      <c r="K5" s="374"/>
    </row>
    <row r="6" spans="2:19" ht="7.5" customHeight="1" x14ac:dyDescent="0.25">
      <c r="B6" s="8"/>
      <c r="C6" s="5"/>
      <c r="D6" s="5"/>
      <c r="E6" s="5"/>
      <c r="F6" s="5"/>
      <c r="G6" s="5"/>
      <c r="H6" s="5"/>
      <c r="I6" s="5"/>
      <c r="J6" s="5"/>
      <c r="K6" s="9"/>
      <c r="M6" s="575" t="s">
        <v>414</v>
      </c>
      <c r="N6" s="576"/>
      <c r="O6" s="576"/>
      <c r="P6" s="576"/>
      <c r="Q6" s="576"/>
      <c r="R6" s="576"/>
      <c r="S6" s="577"/>
    </row>
    <row r="7" spans="2:19" ht="19.5" thickBot="1" x14ac:dyDescent="0.3">
      <c r="B7" s="10" t="s">
        <v>3</v>
      </c>
      <c r="C7" s="5"/>
      <c r="D7" s="377">
        <f ca="1">TODAY()</f>
        <v>44015</v>
      </c>
      <c r="E7" s="377"/>
      <c r="F7" s="377"/>
      <c r="G7" s="376" t="s">
        <v>4</v>
      </c>
      <c r="H7" s="375"/>
      <c r="I7" s="377">
        <v>43960</v>
      </c>
      <c r="J7" s="377"/>
      <c r="K7" s="378"/>
      <c r="M7" s="578"/>
      <c r="N7" s="579"/>
      <c r="O7" s="579"/>
      <c r="P7" s="579"/>
      <c r="Q7" s="579"/>
      <c r="R7" s="579"/>
      <c r="S7" s="580"/>
    </row>
    <row r="8" spans="2:19" ht="7.5" customHeight="1" x14ac:dyDescent="0.25">
      <c r="B8" s="8"/>
      <c r="C8" s="5"/>
      <c r="D8" s="5"/>
      <c r="E8" s="5"/>
      <c r="F8" s="5"/>
      <c r="G8" s="5"/>
      <c r="H8" s="5"/>
      <c r="I8" s="5"/>
      <c r="J8" s="5"/>
      <c r="K8" s="9"/>
      <c r="M8" s="6"/>
      <c r="N8" s="7"/>
      <c r="O8" s="7"/>
      <c r="P8" s="7"/>
      <c r="Q8" s="78"/>
      <c r="R8" s="79"/>
      <c r="S8" s="80"/>
    </row>
    <row r="9" spans="2:19" ht="19.5" thickBot="1" x14ac:dyDescent="0.3">
      <c r="B9" s="40" t="s">
        <v>5</v>
      </c>
      <c r="C9" s="5"/>
      <c r="D9" s="29" t="s">
        <v>6</v>
      </c>
      <c r="E9" s="357"/>
      <c r="F9" s="357"/>
      <c r="G9" s="362" t="s">
        <v>7</v>
      </c>
      <c r="H9" s="375"/>
      <c r="I9" s="569" t="s">
        <v>415</v>
      </c>
      <c r="J9" s="569"/>
      <c r="K9" s="570"/>
      <c r="M9" s="8"/>
      <c r="N9" s="29" t="s">
        <v>416</v>
      </c>
      <c r="O9" s="5"/>
      <c r="P9" s="5"/>
      <c r="Q9" s="81"/>
      <c r="R9" s="571">
        <f>SUM(Q11:Q15)</f>
        <v>0.95083333333333331</v>
      </c>
      <c r="S9" s="572"/>
    </row>
    <row r="10" spans="2:19" ht="7.5" customHeight="1" x14ac:dyDescent="0.25">
      <c r="B10" s="8"/>
      <c r="C10" s="5"/>
      <c r="D10" s="5"/>
      <c r="E10" s="5"/>
      <c r="F10" s="5"/>
      <c r="G10" s="5"/>
      <c r="H10" s="5"/>
      <c r="I10" s="5"/>
      <c r="J10" s="5"/>
      <c r="K10" s="9"/>
      <c r="L10" s="164"/>
      <c r="M10" s="150"/>
      <c r="N10" s="151"/>
      <c r="O10" s="152"/>
      <c r="P10" s="152"/>
      <c r="Q10" s="78"/>
      <c r="R10" s="159"/>
      <c r="S10" s="80"/>
    </row>
    <row r="11" spans="2:19" ht="27" customHeight="1" x14ac:dyDescent="0.25">
      <c r="B11" s="10" t="s">
        <v>8</v>
      </c>
      <c r="C11" s="5"/>
      <c r="D11" s="5"/>
      <c r="E11" s="377">
        <v>43961</v>
      </c>
      <c r="F11" s="377"/>
      <c r="G11" s="362" t="s">
        <v>9</v>
      </c>
      <c r="H11" s="375"/>
      <c r="I11" s="573" t="s">
        <v>417</v>
      </c>
      <c r="J11" s="573"/>
      <c r="K11" s="574"/>
      <c r="L11" s="164"/>
      <c r="M11" s="153">
        <v>0.08</v>
      </c>
      <c r="N11" s="320" t="s">
        <v>418</v>
      </c>
      <c r="O11" s="29" t="s">
        <v>419</v>
      </c>
      <c r="P11" s="14"/>
      <c r="Q11" s="162">
        <f>+L83</f>
        <v>0.05</v>
      </c>
      <c r="R11" s="331"/>
      <c r="S11" s="9"/>
    </row>
    <row r="12" spans="2:19" x14ac:dyDescent="0.25">
      <c r="B12" s="10"/>
      <c r="C12" s="5"/>
      <c r="D12" s="5"/>
      <c r="E12" s="5"/>
      <c r="F12" s="5"/>
      <c r="G12" s="5"/>
      <c r="H12" s="5"/>
      <c r="I12" s="5"/>
      <c r="J12" s="5"/>
      <c r="K12" s="9"/>
      <c r="L12" s="164"/>
      <c r="M12" s="153">
        <v>0.02</v>
      </c>
      <c r="N12" s="320" t="s">
        <v>420</v>
      </c>
      <c r="O12" s="29" t="s">
        <v>421</v>
      </c>
      <c r="P12" s="14"/>
      <c r="Q12" s="162">
        <f>+L111</f>
        <v>1.3333333333333332E-2</v>
      </c>
      <c r="R12" s="331"/>
      <c r="S12" s="82"/>
    </row>
    <row r="13" spans="2:19" s="3" customFormat="1" x14ac:dyDescent="0.25">
      <c r="B13" s="366" t="s">
        <v>10</v>
      </c>
      <c r="C13" s="367"/>
      <c r="D13" s="367"/>
      <c r="E13" s="367"/>
      <c r="F13" s="367"/>
      <c r="G13" s="367"/>
      <c r="H13" s="367"/>
      <c r="I13" s="367"/>
      <c r="J13" s="367"/>
      <c r="K13" s="368"/>
      <c r="L13" s="164"/>
      <c r="M13" s="153">
        <v>0.1</v>
      </c>
      <c r="N13" s="320" t="s">
        <v>422</v>
      </c>
      <c r="O13" s="29" t="s">
        <v>423</v>
      </c>
      <c r="P13" s="14"/>
      <c r="Q13" s="162">
        <f>+L137</f>
        <v>9.2499999999999999E-2</v>
      </c>
      <c r="R13" s="316"/>
      <c r="S13" s="9"/>
    </row>
    <row r="14" spans="2:19" x14ac:dyDescent="0.25">
      <c r="B14" s="8"/>
      <c r="C14" s="5"/>
      <c r="D14" s="5"/>
      <c r="E14" s="5"/>
      <c r="F14" s="5"/>
      <c r="G14" s="5"/>
      <c r="H14" s="5"/>
      <c r="I14" s="5"/>
      <c r="J14" s="5"/>
      <c r="K14" s="9"/>
      <c r="L14" s="164"/>
      <c r="M14" s="153">
        <v>0.1</v>
      </c>
      <c r="N14" s="320" t="s">
        <v>424</v>
      </c>
      <c r="O14" s="29" t="s">
        <v>425</v>
      </c>
      <c r="P14" s="14"/>
      <c r="Q14" s="162">
        <f>+L177</f>
        <v>9.5000000000000001E-2</v>
      </c>
      <c r="R14" s="316"/>
      <c r="S14" s="9"/>
    </row>
    <row r="15" spans="2:19" x14ac:dyDescent="0.25">
      <c r="B15" s="41" t="s">
        <v>11</v>
      </c>
      <c r="C15" s="5"/>
      <c r="D15" s="5"/>
      <c r="E15" s="5"/>
      <c r="F15" s="5"/>
      <c r="G15" s="5"/>
      <c r="H15" s="5"/>
      <c r="I15" s="5"/>
      <c r="J15" s="5"/>
      <c r="K15" s="9"/>
      <c r="L15" s="164"/>
      <c r="M15" s="153">
        <v>0.7</v>
      </c>
      <c r="N15" s="320" t="s">
        <v>426</v>
      </c>
      <c r="O15" s="29" t="s">
        <v>427</v>
      </c>
      <c r="P15" s="5"/>
      <c r="Q15" s="162">
        <f>+L217</f>
        <v>0.7</v>
      </c>
      <c r="R15" s="5"/>
      <c r="S15" s="9"/>
    </row>
    <row r="16" spans="2:19" ht="8.25" customHeight="1" thickBot="1" x14ac:dyDescent="0.3">
      <c r="B16" s="8"/>
      <c r="C16" s="5"/>
      <c r="D16" s="5"/>
      <c r="E16" s="5"/>
      <c r="F16" s="5"/>
      <c r="G16" s="5"/>
      <c r="H16" s="5"/>
      <c r="I16" s="5"/>
      <c r="J16" s="5"/>
      <c r="K16" s="9"/>
      <c r="M16" s="160"/>
      <c r="N16" s="161"/>
      <c r="O16" s="19"/>
      <c r="P16" s="19"/>
      <c r="Q16" s="83"/>
      <c r="R16" s="84"/>
      <c r="S16" s="52"/>
    </row>
    <row r="17" spans="2:18" x14ac:dyDescent="0.25">
      <c r="B17" s="10" t="s">
        <v>428</v>
      </c>
      <c r="C17" s="5"/>
      <c r="D17" s="558" t="s">
        <v>429</v>
      </c>
      <c r="E17" s="558"/>
      <c r="F17" s="558"/>
      <c r="G17" s="317"/>
      <c r="H17" s="5"/>
      <c r="I17" s="5"/>
      <c r="J17" s="5"/>
      <c r="K17" s="9"/>
      <c r="Q17" s="1"/>
      <c r="R17" s="1"/>
    </row>
    <row r="18" spans="2:18" ht="8.25" customHeight="1" x14ac:dyDescent="0.25">
      <c r="B18" s="8"/>
      <c r="C18" s="5"/>
      <c r="D18" s="5"/>
      <c r="E18" s="5"/>
      <c r="F18" s="5"/>
      <c r="G18" s="5"/>
      <c r="H18" s="5"/>
      <c r="I18" s="5"/>
      <c r="J18" s="5"/>
      <c r="K18" s="9"/>
      <c r="Q18" s="1"/>
      <c r="R18" s="1"/>
    </row>
    <row r="19" spans="2:18" x14ac:dyDescent="0.25">
      <c r="B19" s="10" t="s">
        <v>13</v>
      </c>
      <c r="C19" s="5"/>
      <c r="D19" s="569" t="s">
        <v>430</v>
      </c>
      <c r="E19" s="569"/>
      <c r="F19" s="569"/>
      <c r="G19" s="569"/>
      <c r="H19" s="569"/>
      <c r="I19" s="569"/>
      <c r="J19" s="569"/>
      <c r="K19" s="9"/>
      <c r="Q19" s="1"/>
      <c r="R19" s="1"/>
    </row>
    <row r="20" spans="2:18" ht="8.25" customHeight="1" x14ac:dyDescent="0.25">
      <c r="B20" s="8"/>
      <c r="C20" s="5"/>
      <c r="D20" s="5"/>
      <c r="E20" s="5"/>
      <c r="F20" s="5"/>
      <c r="G20" s="5"/>
      <c r="H20" s="5"/>
      <c r="I20" s="5"/>
      <c r="J20" s="5"/>
      <c r="K20" s="9"/>
      <c r="Q20" s="1"/>
      <c r="R20" s="1"/>
    </row>
    <row r="21" spans="2:18" x14ac:dyDescent="0.25">
      <c r="B21" s="10" t="s">
        <v>14</v>
      </c>
      <c r="C21" s="5"/>
      <c r="D21" s="357" t="s">
        <v>431</v>
      </c>
      <c r="E21" s="357"/>
      <c r="F21" s="357"/>
      <c r="G21" s="357"/>
      <c r="H21" s="357"/>
      <c r="I21" s="357"/>
      <c r="J21" s="357"/>
      <c r="K21" s="9"/>
    </row>
    <row r="22" spans="2:18" ht="8.25" customHeight="1" x14ac:dyDescent="0.25">
      <c r="B22" s="8"/>
      <c r="C22" s="5"/>
      <c r="D22" s="5"/>
      <c r="E22" s="5"/>
      <c r="F22" s="5"/>
      <c r="G22" s="5"/>
      <c r="H22" s="5"/>
      <c r="I22" s="5"/>
      <c r="J22" s="5"/>
      <c r="K22" s="9"/>
    </row>
    <row r="23" spans="2:18" x14ac:dyDescent="0.25">
      <c r="B23" s="41" t="s">
        <v>15</v>
      </c>
      <c r="C23" s="5"/>
      <c r="D23" s="5"/>
      <c r="E23" s="5"/>
      <c r="F23" s="5"/>
      <c r="G23" s="5"/>
      <c r="H23" s="5"/>
      <c r="I23" s="5"/>
      <c r="J23" s="5"/>
      <c r="K23" s="9"/>
    </row>
    <row r="24" spans="2:18" ht="7.5" customHeight="1" x14ac:dyDescent="0.25">
      <c r="B24" s="8"/>
      <c r="C24" s="5"/>
      <c r="D24" s="5"/>
      <c r="E24" s="5"/>
      <c r="F24" s="5"/>
      <c r="G24" s="5"/>
      <c r="H24" s="5"/>
      <c r="I24" s="5"/>
      <c r="J24" s="5"/>
      <c r="K24" s="9"/>
    </row>
    <row r="25" spans="2:18" x14ac:dyDescent="0.25">
      <c r="B25" s="10" t="s">
        <v>16</v>
      </c>
      <c r="C25" s="5" t="s">
        <v>17</v>
      </c>
      <c r="D25" s="357"/>
      <c r="E25" s="357"/>
      <c r="F25" s="362" t="s">
        <v>18</v>
      </c>
      <c r="G25" s="375"/>
      <c r="H25" s="5" t="s">
        <v>19</v>
      </c>
      <c r="I25" s="357" t="s">
        <v>415</v>
      </c>
      <c r="J25" s="357"/>
      <c r="K25" s="9"/>
    </row>
    <row r="26" spans="2:18" ht="7.5" customHeight="1" x14ac:dyDescent="0.25">
      <c r="B26" s="8"/>
      <c r="C26" s="5"/>
      <c r="D26" s="5"/>
      <c r="E26" s="5"/>
      <c r="F26" s="5"/>
      <c r="G26" s="5"/>
      <c r="H26" s="5"/>
      <c r="I26" s="5"/>
      <c r="J26" s="5"/>
      <c r="K26" s="9"/>
    </row>
    <row r="27" spans="2:18" x14ac:dyDescent="0.25">
      <c r="B27" s="8"/>
      <c r="C27" s="5" t="s">
        <v>20</v>
      </c>
      <c r="D27" s="357" t="s">
        <v>415</v>
      </c>
      <c r="E27" s="357"/>
      <c r="F27" s="5"/>
      <c r="G27" s="5"/>
      <c r="H27" s="5" t="s">
        <v>21</v>
      </c>
      <c r="I27" s="357"/>
      <c r="J27" s="357"/>
      <c r="K27" s="9"/>
    </row>
    <row r="28" spans="2:18" x14ac:dyDescent="0.25">
      <c r="B28" s="8"/>
      <c r="C28" s="5"/>
      <c r="D28" s="5"/>
      <c r="E28" s="5"/>
      <c r="F28" s="5"/>
      <c r="G28" s="5"/>
      <c r="H28" s="5"/>
      <c r="I28" s="5"/>
      <c r="J28" s="5"/>
      <c r="K28" s="9"/>
    </row>
    <row r="29" spans="2:18" x14ac:dyDescent="0.25">
      <c r="B29" s="10" t="s">
        <v>22</v>
      </c>
      <c r="C29" s="5" t="s">
        <v>23</v>
      </c>
      <c r="D29" s="357"/>
      <c r="E29" s="357"/>
      <c r="F29" s="5"/>
      <c r="G29" s="5" t="s">
        <v>24</v>
      </c>
      <c r="H29" s="5"/>
      <c r="I29" s="357"/>
      <c r="J29" s="357"/>
      <c r="K29" s="9"/>
    </row>
    <row r="30" spans="2:18" ht="7.5" customHeight="1" x14ac:dyDescent="0.25">
      <c r="B30" s="8"/>
      <c r="C30" s="5"/>
      <c r="D30" s="5"/>
      <c r="E30" s="5"/>
      <c r="F30" s="5"/>
      <c r="G30" s="5"/>
      <c r="H30" s="5"/>
      <c r="I30" s="5"/>
      <c r="J30" s="5"/>
      <c r="K30" s="9"/>
    </row>
    <row r="31" spans="2:18" x14ac:dyDescent="0.25">
      <c r="B31" s="8"/>
      <c r="C31" s="5" t="s">
        <v>25</v>
      </c>
      <c r="D31" s="357"/>
      <c r="E31" s="357"/>
      <c r="F31" s="5"/>
      <c r="G31" s="5" t="s">
        <v>26</v>
      </c>
      <c r="H31" s="5"/>
      <c r="I31" s="357"/>
      <c r="J31" s="357"/>
      <c r="K31" s="9"/>
    </row>
    <row r="32" spans="2:18" ht="7.5" customHeight="1" x14ac:dyDescent="0.25">
      <c r="B32" s="8"/>
      <c r="C32" s="5"/>
      <c r="D32" s="5"/>
      <c r="E32" s="5"/>
      <c r="F32" s="5"/>
      <c r="G32" s="5"/>
      <c r="H32" s="5"/>
      <c r="I32" s="5"/>
      <c r="J32" s="5"/>
      <c r="K32" s="9"/>
    </row>
    <row r="33" spans="2:11" x14ac:dyDescent="0.25">
      <c r="B33" s="8"/>
      <c r="C33" s="5" t="s">
        <v>27</v>
      </c>
      <c r="D33" s="357" t="s">
        <v>415</v>
      </c>
      <c r="E33" s="357"/>
      <c r="F33" s="5"/>
      <c r="G33" s="12" t="s">
        <v>28</v>
      </c>
      <c r="H33" s="5"/>
      <c r="I33" s="357"/>
      <c r="J33" s="357"/>
      <c r="K33" s="9"/>
    </row>
    <row r="34" spans="2:11" x14ac:dyDescent="0.25">
      <c r="B34" s="8"/>
      <c r="C34" s="5"/>
      <c r="D34" s="5"/>
      <c r="E34" s="5"/>
      <c r="F34" s="5"/>
      <c r="G34" s="5"/>
      <c r="H34" s="5"/>
      <c r="I34" s="5"/>
      <c r="J34" s="5"/>
      <c r="K34" s="9"/>
    </row>
    <row r="35" spans="2:11" x14ac:dyDescent="0.25">
      <c r="B35" s="10" t="s">
        <v>29</v>
      </c>
      <c r="C35" s="13" t="s">
        <v>30</v>
      </c>
      <c r="D35" s="315"/>
      <c r="E35" s="360" t="s">
        <v>31</v>
      </c>
      <c r="F35" s="359"/>
      <c r="G35" s="315" t="s">
        <v>415</v>
      </c>
      <c r="H35" s="5"/>
      <c r="I35" s="5"/>
      <c r="J35" s="5"/>
      <c r="K35" s="9"/>
    </row>
    <row r="36" spans="2:11" x14ac:dyDescent="0.25">
      <c r="B36" s="8"/>
      <c r="C36" s="5"/>
      <c r="D36" s="5"/>
      <c r="E36" s="5"/>
      <c r="F36" s="5"/>
      <c r="G36" s="5"/>
      <c r="H36" s="5"/>
      <c r="I36" s="5"/>
      <c r="J36" s="5"/>
      <c r="K36" s="9"/>
    </row>
    <row r="37" spans="2:11" x14ac:dyDescent="0.25">
      <c r="B37" s="10" t="s">
        <v>33</v>
      </c>
      <c r="C37" s="5"/>
      <c r="D37" s="5"/>
      <c r="E37" s="5"/>
      <c r="F37" s="5"/>
      <c r="G37" s="5"/>
      <c r="H37" s="5"/>
      <c r="I37" s="5"/>
      <c r="J37" s="5"/>
      <c r="K37" s="9"/>
    </row>
    <row r="38" spans="2:11" x14ac:dyDescent="0.25">
      <c r="B38" s="41" t="s">
        <v>34</v>
      </c>
      <c r="C38" s="316"/>
      <c r="D38" s="316"/>
      <c r="E38" s="316"/>
      <c r="F38" s="320"/>
      <c r="G38" s="320"/>
      <c r="H38" s="320"/>
      <c r="I38" s="31"/>
      <c r="J38" s="31"/>
      <c r="K38" s="32"/>
    </row>
    <row r="39" spans="2:11" x14ac:dyDescent="0.25">
      <c r="B39" s="8"/>
      <c r="C39" s="316"/>
      <c r="D39" s="316"/>
      <c r="E39" s="316"/>
      <c r="F39" s="320"/>
      <c r="G39" s="320"/>
      <c r="H39" s="320"/>
      <c r="I39" s="31"/>
      <c r="J39" s="31"/>
      <c r="K39" s="32"/>
    </row>
    <row r="40" spans="2:11" x14ac:dyDescent="0.25">
      <c r="B40" s="10"/>
      <c r="C40" s="316"/>
      <c r="D40" s="380" t="s">
        <v>35</v>
      </c>
      <c r="E40" s="380"/>
      <c r="F40" s="380"/>
      <c r="G40" s="320"/>
      <c r="H40" s="380" t="s">
        <v>36</v>
      </c>
      <c r="I40" s="380"/>
      <c r="J40" s="380"/>
      <c r="K40" s="32"/>
    </row>
    <row r="41" spans="2:11" x14ac:dyDescent="0.25">
      <c r="B41" s="568" t="s">
        <v>37</v>
      </c>
      <c r="C41" s="320" t="s">
        <v>37</v>
      </c>
      <c r="D41" s="566" t="s">
        <v>406</v>
      </c>
      <c r="E41" s="566"/>
      <c r="F41" s="566"/>
      <c r="G41" s="29"/>
      <c r="H41" s="566" t="s">
        <v>407</v>
      </c>
      <c r="I41" s="566"/>
      <c r="J41" s="566"/>
      <c r="K41" s="39"/>
    </row>
    <row r="42" spans="2:11" x14ac:dyDescent="0.25">
      <c r="B42" s="568"/>
      <c r="C42" s="320"/>
      <c r="D42" s="320"/>
      <c r="E42" s="320"/>
      <c r="F42" s="29"/>
      <c r="G42" s="320"/>
      <c r="H42" s="320"/>
      <c r="I42" s="29"/>
      <c r="J42" s="38"/>
      <c r="K42" s="32"/>
    </row>
    <row r="43" spans="2:11" x14ac:dyDescent="0.25">
      <c r="B43" s="568"/>
      <c r="C43" s="320" t="s">
        <v>37</v>
      </c>
      <c r="D43" s="566"/>
      <c r="E43" s="566"/>
      <c r="F43" s="566"/>
      <c r="G43" s="29"/>
      <c r="H43" s="566"/>
      <c r="I43" s="566"/>
      <c r="J43" s="566"/>
      <c r="K43" s="39"/>
    </row>
    <row r="44" spans="2:11" x14ac:dyDescent="0.25">
      <c r="B44" s="568"/>
      <c r="C44" s="320"/>
      <c r="D44" s="320"/>
      <c r="E44" s="320"/>
      <c r="F44" s="29"/>
      <c r="G44" s="320"/>
      <c r="H44" s="320"/>
      <c r="I44" s="29"/>
      <c r="J44" s="38"/>
      <c r="K44" s="32"/>
    </row>
    <row r="45" spans="2:11" x14ac:dyDescent="0.25">
      <c r="B45" s="568"/>
      <c r="C45" s="320" t="s">
        <v>37</v>
      </c>
      <c r="D45" s="566"/>
      <c r="E45" s="566"/>
      <c r="F45" s="566"/>
      <c r="G45" s="29"/>
      <c r="H45" s="566"/>
      <c r="I45" s="566"/>
      <c r="J45" s="566"/>
      <c r="K45" s="39"/>
    </row>
    <row r="46" spans="2:11" x14ac:dyDescent="0.25">
      <c r="B46" s="8"/>
      <c r="C46" s="29"/>
      <c r="D46" s="29"/>
      <c r="E46" s="29"/>
      <c r="F46" s="29"/>
      <c r="G46" s="5"/>
      <c r="H46" s="29"/>
      <c r="I46" s="29"/>
      <c r="J46" s="29"/>
      <c r="K46" s="9"/>
    </row>
    <row r="47" spans="2:11" x14ac:dyDescent="0.25">
      <c r="B47" s="386" t="s">
        <v>38</v>
      </c>
      <c r="C47" s="320" t="s">
        <v>38</v>
      </c>
      <c r="D47" s="566" t="s">
        <v>38</v>
      </c>
      <c r="E47" s="566"/>
      <c r="F47" s="566"/>
      <c r="G47" s="5"/>
      <c r="H47" s="566" t="s">
        <v>296</v>
      </c>
      <c r="I47" s="566"/>
      <c r="J47" s="566"/>
      <c r="K47" s="9"/>
    </row>
    <row r="48" spans="2:11" x14ac:dyDescent="0.25">
      <c r="B48" s="386"/>
      <c r="C48" s="320"/>
      <c r="D48" s="29"/>
      <c r="E48" s="29"/>
      <c r="F48" s="29"/>
      <c r="G48" s="5"/>
      <c r="H48" s="29"/>
      <c r="I48" s="29"/>
      <c r="J48" s="29"/>
      <c r="K48" s="9"/>
    </row>
    <row r="49" spans="2:11" x14ac:dyDescent="0.25">
      <c r="B49" s="386"/>
      <c r="C49" s="320" t="s">
        <v>38</v>
      </c>
      <c r="D49" s="566"/>
      <c r="E49" s="566"/>
      <c r="F49" s="566"/>
      <c r="G49" s="5"/>
      <c r="H49" s="566"/>
      <c r="I49" s="566"/>
      <c r="J49" s="566"/>
      <c r="K49" s="9"/>
    </row>
    <row r="50" spans="2:11" x14ac:dyDescent="0.25">
      <c r="B50" s="386"/>
      <c r="C50" s="320"/>
      <c r="D50" s="29"/>
      <c r="E50" s="29"/>
      <c r="F50" s="29"/>
      <c r="G50" s="5"/>
      <c r="H50" s="29"/>
      <c r="I50" s="29"/>
      <c r="J50" s="29"/>
      <c r="K50" s="9"/>
    </row>
    <row r="51" spans="2:11" x14ac:dyDescent="0.25">
      <c r="B51" s="386"/>
      <c r="C51" s="320" t="s">
        <v>38</v>
      </c>
      <c r="D51" s="566"/>
      <c r="E51" s="566"/>
      <c r="F51" s="566"/>
      <c r="G51" s="5"/>
      <c r="H51" s="566"/>
      <c r="I51" s="566"/>
      <c r="J51" s="566"/>
      <c r="K51" s="9"/>
    </row>
    <row r="52" spans="2:11" x14ac:dyDescent="0.25">
      <c r="B52" s="8"/>
      <c r="C52" s="29"/>
      <c r="D52" s="29"/>
      <c r="E52" s="29"/>
      <c r="F52" s="29"/>
      <c r="G52" s="5"/>
      <c r="H52" s="29"/>
      <c r="I52" s="29"/>
      <c r="J52" s="29"/>
      <c r="K52" s="9"/>
    </row>
    <row r="53" spans="2:11" x14ac:dyDescent="0.25">
      <c r="B53" s="567" t="s">
        <v>39</v>
      </c>
      <c r="C53" s="320" t="s">
        <v>39</v>
      </c>
      <c r="D53" s="566"/>
      <c r="E53" s="566"/>
      <c r="F53" s="566"/>
      <c r="G53" s="5"/>
      <c r="H53" s="566"/>
      <c r="I53" s="566"/>
      <c r="J53" s="566"/>
      <c r="K53" s="9"/>
    </row>
    <row r="54" spans="2:11" x14ac:dyDescent="0.25">
      <c r="B54" s="567"/>
      <c r="C54" s="320"/>
      <c r="D54" s="29"/>
      <c r="E54" s="29"/>
      <c r="F54" s="29"/>
      <c r="G54" s="5"/>
      <c r="H54" s="29"/>
      <c r="I54" s="29"/>
      <c r="J54" s="29"/>
      <c r="K54" s="9"/>
    </row>
    <row r="55" spans="2:11" x14ac:dyDescent="0.25">
      <c r="B55" s="567"/>
      <c r="C55" s="320" t="s">
        <v>39</v>
      </c>
      <c r="D55" s="566"/>
      <c r="E55" s="566"/>
      <c r="F55" s="566"/>
      <c r="G55" s="5"/>
      <c r="H55" s="566"/>
      <c r="I55" s="566"/>
      <c r="J55" s="566"/>
      <c r="K55" s="9"/>
    </row>
    <row r="56" spans="2:11" x14ac:dyDescent="0.25">
      <c r="B56" s="567"/>
      <c r="C56" s="320"/>
      <c r="D56" s="29"/>
      <c r="E56" s="29"/>
      <c r="F56" s="29"/>
      <c r="G56" s="5"/>
      <c r="H56" s="29"/>
      <c r="I56" s="29"/>
      <c r="J56" s="29"/>
      <c r="K56" s="9"/>
    </row>
    <row r="57" spans="2:11" x14ac:dyDescent="0.25">
      <c r="B57" s="567"/>
      <c r="C57" s="320" t="s">
        <v>39</v>
      </c>
      <c r="D57" s="566"/>
      <c r="E57" s="566"/>
      <c r="F57" s="566"/>
      <c r="G57" s="5"/>
      <c r="H57" s="566"/>
      <c r="I57" s="566"/>
      <c r="J57" s="566"/>
      <c r="K57" s="9"/>
    </row>
    <row r="58" spans="2:11" x14ac:dyDescent="0.25">
      <c r="B58" s="8"/>
      <c r="C58" s="29"/>
      <c r="D58" s="29"/>
      <c r="E58" s="29"/>
      <c r="F58" s="29"/>
      <c r="G58" s="5"/>
      <c r="H58" s="29"/>
      <c r="I58" s="29"/>
      <c r="J58" s="29"/>
      <c r="K58" s="9"/>
    </row>
    <row r="59" spans="2:11" x14ac:dyDescent="0.25">
      <c r="B59" s="565" t="s">
        <v>40</v>
      </c>
      <c r="C59" s="38" t="s">
        <v>40</v>
      </c>
      <c r="D59" s="566"/>
      <c r="E59" s="566"/>
      <c r="F59" s="566"/>
      <c r="G59" s="5"/>
      <c r="H59" s="566"/>
      <c r="I59" s="566"/>
      <c r="J59" s="566"/>
      <c r="K59" s="9"/>
    </row>
    <row r="60" spans="2:11" x14ac:dyDescent="0.25">
      <c r="B60" s="565"/>
      <c r="C60" s="38"/>
      <c r="D60" s="29"/>
      <c r="E60" s="29"/>
      <c r="F60" s="29"/>
      <c r="G60" s="5"/>
      <c r="H60" s="29"/>
      <c r="I60" s="29"/>
      <c r="J60" s="29"/>
      <c r="K60" s="9"/>
    </row>
    <row r="61" spans="2:11" x14ac:dyDescent="0.25">
      <c r="B61" s="565"/>
      <c r="C61" s="38" t="s">
        <v>40</v>
      </c>
      <c r="D61" s="566"/>
      <c r="E61" s="566"/>
      <c r="F61" s="566"/>
      <c r="G61" s="5"/>
      <c r="H61" s="566"/>
      <c r="I61" s="566"/>
      <c r="J61" s="566"/>
      <c r="K61" s="9"/>
    </row>
    <row r="62" spans="2:11" x14ac:dyDescent="0.25">
      <c r="B62" s="565"/>
      <c r="C62" s="38"/>
      <c r="D62" s="29"/>
      <c r="E62" s="29"/>
      <c r="F62" s="29"/>
      <c r="G62" s="5"/>
      <c r="H62" s="29"/>
      <c r="I62" s="29"/>
      <c r="J62" s="29"/>
      <c r="K62" s="9"/>
    </row>
    <row r="63" spans="2:11" x14ac:dyDescent="0.25">
      <c r="B63" s="565"/>
      <c r="C63" s="38" t="s">
        <v>40</v>
      </c>
      <c r="D63" s="566"/>
      <c r="E63" s="566"/>
      <c r="F63" s="566"/>
      <c r="G63" s="5"/>
      <c r="H63" s="566"/>
      <c r="I63" s="566"/>
      <c r="J63" s="566"/>
      <c r="K63" s="9"/>
    </row>
    <row r="64" spans="2:11" x14ac:dyDescent="0.25">
      <c r="B64" s="8"/>
      <c r="C64" s="5"/>
      <c r="D64" s="5"/>
      <c r="E64" s="5"/>
      <c r="F64" s="5"/>
      <c r="G64" s="5"/>
      <c r="H64" s="5"/>
      <c r="I64" s="5"/>
      <c r="J64" s="5"/>
      <c r="K64" s="9"/>
    </row>
    <row r="65" spans="2:18" s="3" customFormat="1" x14ac:dyDescent="0.25">
      <c r="B65" s="366" t="s">
        <v>41</v>
      </c>
      <c r="C65" s="367"/>
      <c r="D65" s="367"/>
      <c r="E65" s="367"/>
      <c r="F65" s="367"/>
      <c r="G65" s="367"/>
      <c r="H65" s="367"/>
      <c r="I65" s="367"/>
      <c r="J65" s="367"/>
      <c r="K65" s="368"/>
      <c r="L65" s="59"/>
      <c r="Q65" s="65"/>
      <c r="R65" s="57"/>
    </row>
    <row r="66" spans="2:18" x14ac:dyDescent="0.25">
      <c r="B66" s="8"/>
      <c r="C66" s="5"/>
      <c r="D66" s="5"/>
      <c r="E66" s="5"/>
      <c r="F66" s="5"/>
      <c r="G66" s="5"/>
      <c r="H66" s="5"/>
      <c r="I66" s="5"/>
      <c r="J66" s="5"/>
      <c r="K66" s="9"/>
    </row>
    <row r="67" spans="2:18" x14ac:dyDescent="0.25">
      <c r="B67" s="41" t="s">
        <v>11</v>
      </c>
      <c r="C67" s="5"/>
      <c r="D67" s="5"/>
      <c r="E67" s="5"/>
      <c r="F67" s="5"/>
      <c r="G67" s="5"/>
      <c r="H67" s="5"/>
      <c r="I67" s="5"/>
      <c r="J67" s="5"/>
      <c r="K67" s="9"/>
    </row>
    <row r="68" spans="2:18" ht="7.5" customHeight="1" x14ac:dyDescent="0.25">
      <c r="B68" s="8"/>
      <c r="C68" s="5"/>
      <c r="D68" s="5"/>
      <c r="E68" s="5"/>
      <c r="F68" s="5"/>
      <c r="G68" s="5"/>
      <c r="H68" s="5"/>
      <c r="I68" s="5"/>
      <c r="J68" s="5"/>
      <c r="K68" s="9"/>
    </row>
    <row r="69" spans="2:18" x14ac:dyDescent="0.25">
      <c r="B69" s="10" t="s">
        <v>42</v>
      </c>
      <c r="C69" s="357" t="s">
        <v>433</v>
      </c>
      <c r="D69" s="357"/>
      <c r="E69" s="357"/>
      <c r="F69" s="357"/>
      <c r="G69" s="357"/>
      <c r="H69" s="357"/>
      <c r="I69" s="320" t="s">
        <v>43</v>
      </c>
      <c r="J69" s="381" t="s">
        <v>434</v>
      </c>
      <c r="K69" s="382"/>
    </row>
    <row r="70" spans="2:18" ht="7.5" customHeight="1" x14ac:dyDescent="0.25">
      <c r="B70" s="8"/>
      <c r="C70" s="5"/>
      <c r="D70" s="5"/>
      <c r="E70" s="5"/>
      <c r="F70" s="5"/>
      <c r="G70" s="5"/>
      <c r="H70" s="5"/>
      <c r="I70" s="5"/>
      <c r="J70" s="5"/>
      <c r="K70" s="9"/>
    </row>
    <row r="71" spans="2:18" x14ac:dyDescent="0.25">
      <c r="B71" s="10" t="s">
        <v>44</v>
      </c>
      <c r="C71" s="357" t="s">
        <v>435</v>
      </c>
      <c r="D71" s="357"/>
      <c r="E71" s="357"/>
      <c r="F71" s="320" t="s">
        <v>45</v>
      </c>
      <c r="G71" s="563" t="s">
        <v>435</v>
      </c>
      <c r="H71" s="564"/>
      <c r="I71" s="320" t="s">
        <v>46</v>
      </c>
      <c r="J71" s="357">
        <v>2456361</v>
      </c>
      <c r="K71" s="361"/>
    </row>
    <row r="72" spans="2:18" ht="7.5" customHeight="1" x14ac:dyDescent="0.25">
      <c r="B72" s="8"/>
      <c r="C72" s="5"/>
      <c r="D72" s="5"/>
      <c r="E72" s="5"/>
      <c r="F72" s="5"/>
      <c r="G72" s="5"/>
      <c r="H72" s="5"/>
      <c r="I72" s="5"/>
      <c r="J72" s="5"/>
      <c r="K72" s="9"/>
    </row>
    <row r="73" spans="2:18" x14ac:dyDescent="0.25">
      <c r="B73" s="10" t="s">
        <v>47</v>
      </c>
      <c r="C73" s="558" t="s">
        <v>436</v>
      </c>
      <c r="D73" s="558"/>
      <c r="E73" s="362" t="s">
        <v>48</v>
      </c>
      <c r="F73" s="363"/>
      <c r="G73" s="559" t="s">
        <v>437</v>
      </c>
      <c r="H73" s="357"/>
      <c r="I73" s="357"/>
      <c r="J73" s="357"/>
      <c r="K73" s="361"/>
    </row>
    <row r="74" spans="2:18" x14ac:dyDescent="0.25">
      <c r="B74" s="8"/>
      <c r="C74" s="5"/>
      <c r="D74" s="5"/>
      <c r="E74" s="5"/>
      <c r="F74" s="5"/>
      <c r="G74" s="5"/>
      <c r="H74" s="5"/>
      <c r="I74" s="5"/>
      <c r="J74" s="5"/>
      <c r="K74" s="9"/>
    </row>
    <row r="75" spans="2:18" x14ac:dyDescent="0.25">
      <c r="B75" s="10" t="s">
        <v>49</v>
      </c>
      <c r="C75" s="357" t="s">
        <v>438</v>
      </c>
      <c r="D75" s="357"/>
      <c r="E75" s="357"/>
      <c r="F75" s="357"/>
      <c r="G75" s="357"/>
      <c r="H75" s="357"/>
      <c r="I75" s="320" t="s">
        <v>46</v>
      </c>
      <c r="J75" s="357">
        <v>2261082</v>
      </c>
      <c r="K75" s="361"/>
    </row>
    <row r="76" spans="2:18" ht="7.5" customHeight="1" x14ac:dyDescent="0.25">
      <c r="B76" s="8"/>
      <c r="C76" s="5"/>
      <c r="D76" s="5"/>
      <c r="E76" s="5"/>
      <c r="F76" s="5"/>
      <c r="G76" s="5"/>
      <c r="H76" s="5"/>
      <c r="I76" s="5"/>
      <c r="J76" s="5"/>
      <c r="K76" s="9"/>
    </row>
    <row r="77" spans="2:18" x14ac:dyDescent="0.25">
      <c r="B77" s="10" t="s">
        <v>50</v>
      </c>
      <c r="C77" s="558" t="s">
        <v>439</v>
      </c>
      <c r="D77" s="558"/>
      <c r="E77" s="362" t="s">
        <v>51</v>
      </c>
      <c r="F77" s="363"/>
      <c r="G77" s="559" t="s">
        <v>440</v>
      </c>
      <c r="H77" s="357"/>
      <c r="I77" s="357"/>
      <c r="J77" s="357"/>
      <c r="K77" s="361"/>
    </row>
    <row r="78" spans="2:18" ht="7.5" customHeight="1" x14ac:dyDescent="0.25">
      <c r="B78" s="8"/>
      <c r="C78" s="5"/>
      <c r="D78" s="5"/>
      <c r="E78" s="5"/>
      <c r="F78" s="5"/>
      <c r="G78" s="5"/>
      <c r="H78" s="5"/>
      <c r="I78" s="5"/>
      <c r="J78" s="5"/>
      <c r="K78" s="9"/>
    </row>
    <row r="79" spans="2:18" x14ac:dyDescent="0.25">
      <c r="B79" s="10" t="s">
        <v>52</v>
      </c>
      <c r="C79" s="558" t="s">
        <v>441</v>
      </c>
      <c r="D79" s="558"/>
      <c r="E79" s="362" t="s">
        <v>53</v>
      </c>
      <c r="F79" s="363"/>
      <c r="G79" s="559" t="s">
        <v>442</v>
      </c>
      <c r="H79" s="357"/>
      <c r="I79" s="357"/>
      <c r="J79" s="357"/>
      <c r="K79" s="361"/>
    </row>
    <row r="80" spans="2:18" x14ac:dyDescent="0.25">
      <c r="B80" s="8"/>
      <c r="C80" s="5"/>
      <c r="D80" s="5"/>
      <c r="E80" s="5"/>
      <c r="F80" s="5"/>
      <c r="G80" s="5"/>
      <c r="H80" s="5"/>
      <c r="I80" s="5"/>
      <c r="J80" s="5"/>
      <c r="K80" s="9"/>
    </row>
    <row r="81" spans="2:18" s="3" customFormat="1" x14ac:dyDescent="0.25">
      <c r="B81" s="366" t="s">
        <v>54</v>
      </c>
      <c r="C81" s="367"/>
      <c r="D81" s="367"/>
      <c r="E81" s="367"/>
      <c r="F81" s="367"/>
      <c r="G81" s="367"/>
      <c r="H81" s="367"/>
      <c r="I81" s="367"/>
      <c r="J81" s="367"/>
      <c r="K81" s="368"/>
      <c r="L81" s="60">
        <f>+L83+L111+L137+L177</f>
        <v>0.25083333333333335</v>
      </c>
      <c r="Q81" s="65"/>
      <c r="R81" s="57"/>
    </row>
    <row r="82" spans="2:18" ht="7.5" customHeight="1" x14ac:dyDescent="0.25">
      <c r="B82" s="8"/>
      <c r="C82" s="5"/>
      <c r="D82" s="5"/>
      <c r="E82" s="5"/>
      <c r="F82" s="5"/>
      <c r="G82" s="5"/>
      <c r="H82" s="5"/>
      <c r="I82" s="5"/>
      <c r="J82" s="5"/>
      <c r="K82" s="9"/>
    </row>
    <row r="83" spans="2:18" s="3" customFormat="1" x14ac:dyDescent="0.25">
      <c r="B83" s="388" t="s">
        <v>55</v>
      </c>
      <c r="C83" s="389"/>
      <c r="D83" s="389"/>
      <c r="E83" s="389"/>
      <c r="F83" s="389"/>
      <c r="G83" s="389"/>
      <c r="H83" s="389"/>
      <c r="I83" s="389"/>
      <c r="J83" s="389"/>
      <c r="K83" s="390"/>
      <c r="L83" s="61">
        <f>+F94+K94+F105</f>
        <v>0.05</v>
      </c>
      <c r="Q83" s="65"/>
      <c r="R83" s="57"/>
    </row>
    <row r="84" spans="2:18" x14ac:dyDescent="0.25">
      <c r="B84" s="41" t="s">
        <v>11</v>
      </c>
      <c r="C84" s="5"/>
      <c r="D84" s="5"/>
      <c r="E84" s="5"/>
      <c r="F84" s="5"/>
      <c r="G84" s="5"/>
      <c r="H84" s="5"/>
      <c r="I84" s="5"/>
      <c r="J84" s="5"/>
      <c r="K84" s="9"/>
    </row>
    <row r="85" spans="2:18" ht="7.5" customHeight="1" x14ac:dyDescent="0.25">
      <c r="B85" s="8"/>
      <c r="C85" s="5"/>
      <c r="D85" s="5"/>
      <c r="E85" s="5"/>
      <c r="F85" s="5"/>
      <c r="G85" s="5"/>
      <c r="H85" s="5"/>
      <c r="I85" s="5"/>
      <c r="J85" s="5"/>
      <c r="K85" s="9"/>
    </row>
    <row r="86" spans="2:18" x14ac:dyDescent="0.25">
      <c r="B86" s="10" t="s">
        <v>56</v>
      </c>
      <c r="C86" s="5"/>
      <c r="D86" s="62"/>
      <c r="E86" s="560">
        <v>43133</v>
      </c>
      <c r="F86" s="561"/>
      <c r="G86" s="561"/>
      <c r="H86" s="561"/>
      <c r="I86" s="561"/>
      <c r="J86" s="561"/>
      <c r="K86" s="562"/>
    </row>
    <row r="87" spans="2:18" ht="7.5" customHeight="1" x14ac:dyDescent="0.25">
      <c r="B87" s="8"/>
      <c r="C87" s="5"/>
      <c r="D87" s="62"/>
      <c r="E87" s="5"/>
      <c r="F87" s="5"/>
      <c r="G87" s="5"/>
      <c r="H87" s="5"/>
      <c r="I87" s="5"/>
      <c r="J87" s="5"/>
      <c r="K87" s="9"/>
    </row>
    <row r="88" spans="2:18" x14ac:dyDescent="0.25">
      <c r="B88" s="10" t="s">
        <v>57</v>
      </c>
      <c r="C88" s="5"/>
      <c r="D88" s="62"/>
      <c r="E88" s="381" t="s">
        <v>443</v>
      </c>
      <c r="F88" s="391"/>
      <c r="G88" s="391"/>
      <c r="H88" s="391"/>
      <c r="I88" s="391"/>
      <c r="J88" s="391"/>
      <c r="K88" s="382"/>
    </row>
    <row r="89" spans="2:18" ht="7.5" customHeight="1" x14ac:dyDescent="0.25">
      <c r="B89" s="8"/>
      <c r="C89" s="5"/>
      <c r="D89" s="62"/>
      <c r="E89" s="5"/>
      <c r="F89" s="5"/>
      <c r="G89" s="5"/>
      <c r="H89" s="5"/>
      <c r="I89" s="5"/>
      <c r="J89" s="5"/>
      <c r="K89" s="9"/>
    </row>
    <row r="90" spans="2:18" x14ac:dyDescent="0.25">
      <c r="B90" s="10" t="s">
        <v>58</v>
      </c>
      <c r="C90" s="5"/>
      <c r="D90" s="62"/>
      <c r="E90" s="357" t="s">
        <v>444</v>
      </c>
      <c r="F90" s="357"/>
      <c r="G90" s="357"/>
      <c r="H90" s="357"/>
      <c r="I90" s="357"/>
      <c r="J90" s="357"/>
      <c r="K90" s="361"/>
    </row>
    <row r="91" spans="2:18" x14ac:dyDescent="0.25">
      <c r="B91" s="8"/>
      <c r="C91" s="5"/>
      <c r="D91" s="5"/>
      <c r="E91" s="5"/>
      <c r="F91" s="5"/>
      <c r="G91" s="5"/>
      <c r="H91" s="5"/>
      <c r="I91" s="5"/>
      <c r="J91" s="5"/>
      <c r="K91" s="9"/>
    </row>
    <row r="92" spans="2:18" x14ac:dyDescent="0.25">
      <c r="B92" s="41" t="s">
        <v>445</v>
      </c>
      <c r="C92" s="5"/>
      <c r="D92" s="5"/>
      <c r="E92" s="5"/>
      <c r="F92" s="5"/>
      <c r="G92" s="5"/>
      <c r="H92" s="5"/>
      <c r="I92" s="5"/>
      <c r="J92" s="5"/>
      <c r="K92" s="9"/>
    </row>
    <row r="93" spans="2:18" ht="7.5" customHeight="1" x14ac:dyDescent="0.25">
      <c r="B93" s="8"/>
      <c r="C93" s="5"/>
      <c r="D93" s="5"/>
      <c r="E93" s="5"/>
      <c r="F93" s="5"/>
      <c r="G93" s="5"/>
      <c r="H93" s="5"/>
      <c r="I93" s="5"/>
      <c r="J93" s="5"/>
      <c r="K93" s="9"/>
    </row>
    <row r="94" spans="2:18" x14ac:dyDescent="0.25">
      <c r="B94" s="42" t="s">
        <v>59</v>
      </c>
      <c r="C94" s="5"/>
      <c r="D94" s="5"/>
      <c r="E94" s="5"/>
      <c r="F94" s="66">
        <f>SUM(F97:F103)</f>
        <v>0.01</v>
      </c>
      <c r="G94" s="10" t="s">
        <v>60</v>
      </c>
      <c r="H94" s="5"/>
      <c r="I94" s="5"/>
      <c r="J94" s="5"/>
      <c r="K94" s="69">
        <f>SUM(J97:J101)</f>
        <v>0.02</v>
      </c>
    </row>
    <row r="95" spans="2:18" x14ac:dyDescent="0.25">
      <c r="B95" s="10" t="s">
        <v>61</v>
      </c>
      <c r="C95" s="5"/>
      <c r="D95" s="5"/>
      <c r="E95" s="5"/>
      <c r="F95" s="28"/>
      <c r="G95" s="5"/>
      <c r="H95" s="5"/>
      <c r="I95" s="5"/>
      <c r="J95" s="5"/>
      <c r="K95" s="9"/>
    </row>
    <row r="96" spans="2:18" ht="7.5" customHeight="1" x14ac:dyDescent="0.25">
      <c r="B96" s="8"/>
      <c r="C96" s="5"/>
      <c r="D96" s="5"/>
      <c r="E96" s="5"/>
      <c r="F96" s="28"/>
      <c r="G96" s="5"/>
      <c r="H96" s="5"/>
      <c r="I96" s="5"/>
      <c r="J96" s="5"/>
      <c r="K96" s="9"/>
    </row>
    <row r="97" spans="2:18" x14ac:dyDescent="0.25">
      <c r="B97" s="8"/>
      <c r="C97" s="358" t="s">
        <v>62</v>
      </c>
      <c r="D97" s="359"/>
      <c r="E97" s="318" t="s">
        <v>415</v>
      </c>
      <c r="F97" s="67">
        <f>IF(E97="X",1%,0%)</f>
        <v>0.01</v>
      </c>
      <c r="G97" s="360" t="s">
        <v>63</v>
      </c>
      <c r="H97" s="358"/>
      <c r="I97" s="318" t="s">
        <v>415</v>
      </c>
      <c r="J97" s="68">
        <f>IF(I97="X",2%,0%)</f>
        <v>0.02</v>
      </c>
      <c r="K97" s="9"/>
      <c r="M97" s="64"/>
    </row>
    <row r="98" spans="2:18" ht="7.5" customHeight="1" x14ac:dyDescent="0.25">
      <c r="B98" s="8"/>
      <c r="C98" s="316"/>
      <c r="D98" s="5"/>
      <c r="E98" s="320"/>
      <c r="F98" s="28"/>
      <c r="G98" s="5"/>
      <c r="H98" s="5"/>
      <c r="I98" s="320"/>
      <c r="J98" s="5"/>
      <c r="K98" s="9"/>
      <c r="M98" s="64"/>
    </row>
    <row r="99" spans="2:18" x14ac:dyDescent="0.25">
      <c r="B99" s="8"/>
      <c r="C99" s="358" t="s">
        <v>64</v>
      </c>
      <c r="D99" s="359"/>
      <c r="E99" s="318"/>
      <c r="F99" s="67">
        <f>IF(E99="X",2%,0%)</f>
        <v>0</v>
      </c>
      <c r="G99" s="360" t="s">
        <v>65</v>
      </c>
      <c r="H99" s="358"/>
      <c r="I99" s="318"/>
      <c r="J99" s="68">
        <f>IF(I99="X",3%,0%)</f>
        <v>0</v>
      </c>
      <c r="K99" s="9"/>
      <c r="M99" s="64"/>
    </row>
    <row r="100" spans="2:18" ht="7.5" customHeight="1" x14ac:dyDescent="0.25">
      <c r="B100" s="8"/>
      <c r="C100" s="316"/>
      <c r="D100" s="5"/>
      <c r="E100" s="320"/>
      <c r="F100" s="28"/>
      <c r="G100" s="5"/>
      <c r="H100" s="5"/>
      <c r="I100" s="320"/>
      <c r="J100" s="5"/>
      <c r="K100" s="9"/>
      <c r="M100" s="64"/>
    </row>
    <row r="101" spans="2:18" x14ac:dyDescent="0.25">
      <c r="B101" s="8"/>
      <c r="C101" s="358" t="s">
        <v>66</v>
      </c>
      <c r="D101" s="359"/>
      <c r="E101" s="318"/>
      <c r="F101" s="67">
        <f>IF(E101="X",3%,0%)</f>
        <v>0</v>
      </c>
      <c r="G101" s="360" t="s">
        <v>67</v>
      </c>
      <c r="H101" s="358"/>
      <c r="I101" s="318"/>
      <c r="J101" s="68">
        <f>IF(I101="X",3%,0%)</f>
        <v>0</v>
      </c>
      <c r="K101" s="9"/>
      <c r="M101" s="64"/>
    </row>
    <row r="102" spans="2:18" ht="7.5" customHeight="1" x14ac:dyDescent="0.25">
      <c r="B102" s="8"/>
      <c r="C102" s="316"/>
      <c r="D102" s="5"/>
      <c r="E102" s="320"/>
      <c r="F102" s="28"/>
      <c r="G102" s="5"/>
      <c r="H102" s="5"/>
      <c r="I102" s="5"/>
      <c r="J102" s="5"/>
      <c r="K102" s="9"/>
      <c r="M102" s="64"/>
    </row>
    <row r="103" spans="2:18" x14ac:dyDescent="0.25">
      <c r="B103" s="8"/>
      <c r="C103" s="358" t="s">
        <v>68</v>
      </c>
      <c r="D103" s="359"/>
      <c r="E103" s="318"/>
      <c r="F103" s="67">
        <f>IF(E103="X",3%,0%)</f>
        <v>0</v>
      </c>
      <c r="G103" s="5"/>
      <c r="H103" s="5"/>
      <c r="I103" s="5"/>
      <c r="J103" s="5"/>
      <c r="K103" s="9"/>
      <c r="M103" s="64"/>
    </row>
    <row r="104" spans="2:18" x14ac:dyDescent="0.25">
      <c r="B104" s="8"/>
      <c r="C104" s="5"/>
      <c r="D104" s="5"/>
      <c r="E104" s="5"/>
      <c r="F104" s="28"/>
      <c r="G104" s="5"/>
      <c r="H104" s="5"/>
      <c r="I104" s="5"/>
      <c r="J104" s="5"/>
      <c r="K104" s="9"/>
    </row>
    <row r="105" spans="2:18" x14ac:dyDescent="0.25">
      <c r="B105" s="10" t="s">
        <v>446</v>
      </c>
      <c r="C105" s="5"/>
      <c r="D105" s="5"/>
      <c r="E105" s="5"/>
      <c r="F105" s="66">
        <f>SUM(F107:F109)</f>
        <v>0.02</v>
      </c>
      <c r="G105" s="5"/>
      <c r="H105" s="5"/>
      <c r="I105" s="5"/>
      <c r="J105" s="5"/>
      <c r="K105" s="9"/>
    </row>
    <row r="106" spans="2:18" x14ac:dyDescent="0.25">
      <c r="B106" s="10" t="s">
        <v>447</v>
      </c>
      <c r="C106" s="5"/>
      <c r="D106" s="5"/>
      <c r="E106" s="5"/>
      <c r="F106" s="28"/>
      <c r="G106" s="5"/>
      <c r="H106" s="5"/>
      <c r="I106" s="5"/>
      <c r="J106" s="5"/>
      <c r="K106" s="9"/>
    </row>
    <row r="107" spans="2:18" x14ac:dyDescent="0.25">
      <c r="B107" s="8"/>
      <c r="C107" s="358" t="s">
        <v>70</v>
      </c>
      <c r="D107" s="359"/>
      <c r="E107" s="318" t="s">
        <v>415</v>
      </c>
      <c r="F107" s="67">
        <f>IF(E107="X",2%,0%)</f>
        <v>0.02</v>
      </c>
      <c r="G107" s="5"/>
      <c r="H107" s="5"/>
      <c r="I107" s="5"/>
      <c r="J107" s="5"/>
      <c r="K107" s="9"/>
    </row>
    <row r="108" spans="2:18" ht="7.5" customHeight="1" x14ac:dyDescent="0.25">
      <c r="B108" s="8"/>
      <c r="C108" s="316"/>
      <c r="D108" s="5"/>
      <c r="E108" s="320"/>
      <c r="F108" s="28"/>
      <c r="G108" s="5"/>
      <c r="H108" s="5"/>
      <c r="I108" s="5"/>
      <c r="J108" s="5"/>
      <c r="K108" s="9"/>
    </row>
    <row r="109" spans="2:18" x14ac:dyDescent="0.25">
      <c r="B109" s="8"/>
      <c r="C109" s="358" t="s">
        <v>71</v>
      </c>
      <c r="D109" s="359"/>
      <c r="E109" s="318"/>
      <c r="F109" s="67">
        <f>IF(E109="X",0%,0%)</f>
        <v>0</v>
      </c>
      <c r="G109" s="5"/>
      <c r="H109" s="5"/>
      <c r="I109" s="5"/>
      <c r="J109" s="5"/>
      <c r="K109" s="9"/>
    </row>
    <row r="110" spans="2:18" x14ac:dyDescent="0.25">
      <c r="B110" s="8"/>
      <c r="C110" s="5"/>
      <c r="D110" s="5"/>
      <c r="E110" s="5"/>
      <c r="F110" s="5"/>
      <c r="G110" s="5"/>
      <c r="H110" s="5"/>
      <c r="I110" s="5"/>
      <c r="J110" s="5"/>
      <c r="K110" s="9"/>
    </row>
    <row r="111" spans="2:18" s="3" customFormat="1" x14ac:dyDescent="0.25">
      <c r="B111" s="388" t="s">
        <v>72</v>
      </c>
      <c r="C111" s="389"/>
      <c r="D111" s="389"/>
      <c r="E111" s="389"/>
      <c r="F111" s="389"/>
      <c r="G111" s="389"/>
      <c r="H111" s="389"/>
      <c r="I111" s="389"/>
      <c r="J111" s="389"/>
      <c r="K111" s="390"/>
      <c r="L111" s="61">
        <f>+L120+L123</f>
        <v>1.3333333333333332E-2</v>
      </c>
      <c r="Q111" s="65"/>
      <c r="R111" s="57"/>
    </row>
    <row r="112" spans="2:18" x14ac:dyDescent="0.25">
      <c r="B112" s="41"/>
      <c r="C112" s="5"/>
      <c r="D112" s="5"/>
      <c r="E112" s="5"/>
      <c r="F112" s="5"/>
      <c r="G112" s="5"/>
      <c r="H112" s="5"/>
      <c r="I112" s="5"/>
      <c r="J112" s="5"/>
      <c r="K112" s="9"/>
    </row>
    <row r="113" spans="2:31" x14ac:dyDescent="0.25">
      <c r="B113" s="41" t="s">
        <v>73</v>
      </c>
      <c r="C113" s="5"/>
      <c r="D113" s="5"/>
      <c r="E113" s="5"/>
      <c r="F113" s="5"/>
      <c r="G113" s="5"/>
      <c r="H113" s="5"/>
      <c r="I113" s="5"/>
      <c r="J113" s="5"/>
      <c r="K113" s="9"/>
    </row>
    <row r="114" spans="2:31" ht="7.5" customHeight="1" x14ac:dyDescent="0.25">
      <c r="B114" s="8"/>
      <c r="C114" s="316"/>
      <c r="D114" s="5"/>
      <c r="E114" s="5"/>
      <c r="F114" s="5"/>
      <c r="G114" s="5"/>
      <c r="H114" s="5"/>
      <c r="I114" s="5"/>
      <c r="J114" s="5"/>
      <c r="K114" s="9"/>
    </row>
    <row r="115" spans="2:31" x14ac:dyDescent="0.25">
      <c r="B115" s="10" t="s">
        <v>74</v>
      </c>
      <c r="C115" s="5"/>
      <c r="D115" s="5"/>
      <c r="E115" s="5"/>
      <c r="F115" s="5"/>
      <c r="G115" s="5"/>
      <c r="H115" s="5"/>
      <c r="I115" s="5"/>
      <c r="J115" s="5"/>
      <c r="K115" s="9"/>
    </row>
    <row r="116" spans="2:31" x14ac:dyDescent="0.25">
      <c r="B116" s="8"/>
      <c r="C116" s="5"/>
      <c r="D116" s="5"/>
      <c r="E116" s="5"/>
      <c r="F116" s="5"/>
      <c r="G116" s="5"/>
      <c r="H116" s="5"/>
      <c r="I116" s="5"/>
      <c r="J116" s="5"/>
      <c r="K116" s="9"/>
    </row>
    <row r="117" spans="2:31" x14ac:dyDescent="0.25">
      <c r="B117" s="37" t="s">
        <v>75</v>
      </c>
      <c r="C117" s="403" t="s">
        <v>76</v>
      </c>
      <c r="D117" s="403"/>
      <c r="E117" s="323" t="s">
        <v>77</v>
      </c>
      <c r="F117" s="323" t="s">
        <v>78</v>
      </c>
      <c r="G117" s="323" t="s">
        <v>79</v>
      </c>
      <c r="H117" s="322" t="s">
        <v>80</v>
      </c>
      <c r="I117" s="396" t="s">
        <v>81</v>
      </c>
      <c r="J117" s="396"/>
      <c r="K117" s="397"/>
    </row>
    <row r="118" spans="2:31" x14ac:dyDescent="0.25">
      <c r="B118" s="404" t="s">
        <v>80</v>
      </c>
      <c r="C118" s="405" t="s">
        <v>82</v>
      </c>
      <c r="D118" s="405"/>
      <c r="E118" s="34" t="s">
        <v>83</v>
      </c>
      <c r="F118" s="92"/>
      <c r="G118" s="92"/>
      <c r="H118" s="556">
        <f>+G118-G119</f>
        <v>0</v>
      </c>
      <c r="I118" s="398" t="s">
        <v>84</v>
      </c>
      <c r="J118" s="398"/>
      <c r="K118" s="399"/>
    </row>
    <row r="119" spans="2:31" x14ac:dyDescent="0.25">
      <c r="B119" s="404"/>
      <c r="C119" s="405"/>
      <c r="D119" s="405"/>
      <c r="E119" s="34" t="s">
        <v>85</v>
      </c>
      <c r="F119" s="92"/>
      <c r="G119" s="92"/>
      <c r="H119" s="557"/>
      <c r="I119" s="398"/>
      <c r="J119" s="398"/>
      <c r="K119" s="399"/>
    </row>
    <row r="120" spans="2:31" ht="15" x14ac:dyDescent="0.25">
      <c r="B120" s="8"/>
      <c r="C120" s="5"/>
      <c r="D120" s="5"/>
      <c r="E120" s="5"/>
      <c r="F120" s="5"/>
      <c r="G120" s="5"/>
      <c r="H120" s="5"/>
      <c r="I120" s="5"/>
      <c r="J120" s="5"/>
      <c r="K120" s="9"/>
      <c r="L120" s="74">
        <f>IF(G118&gt;G119,2%,0%)</f>
        <v>0</v>
      </c>
    </row>
    <row r="121" spans="2:31" x14ac:dyDescent="0.25">
      <c r="B121" s="10" t="s">
        <v>86</v>
      </c>
      <c r="C121" s="5"/>
      <c r="D121" s="5"/>
      <c r="E121" s="5"/>
      <c r="F121" s="5"/>
      <c r="G121" s="5"/>
      <c r="H121" s="5"/>
      <c r="I121" s="5"/>
      <c r="J121" s="5"/>
      <c r="K121" s="9"/>
    </row>
    <row r="122" spans="2:31" x14ac:dyDescent="0.25">
      <c r="B122" s="8"/>
      <c r="C122" s="5"/>
      <c r="D122" s="5"/>
      <c r="E122" s="5"/>
      <c r="F122" s="5"/>
      <c r="G122" s="5"/>
      <c r="H122" s="5"/>
      <c r="I122" s="5"/>
      <c r="J122" s="5"/>
      <c r="K122" s="9"/>
      <c r="N122" s="15"/>
      <c r="O122" s="15"/>
      <c r="P122" s="15"/>
      <c r="R122" s="58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2:31" s="33" customFormat="1" ht="22.5" customHeight="1" x14ac:dyDescent="0.25">
      <c r="B123" s="37" t="s">
        <v>75</v>
      </c>
      <c r="C123" s="403" t="s">
        <v>76</v>
      </c>
      <c r="D123" s="403"/>
      <c r="E123" s="323" t="s">
        <v>77</v>
      </c>
      <c r="F123" s="323" t="s">
        <v>78</v>
      </c>
      <c r="G123" s="323" t="s">
        <v>79</v>
      </c>
      <c r="H123" s="322" t="s">
        <v>87</v>
      </c>
      <c r="I123" s="396" t="s">
        <v>81</v>
      </c>
      <c r="J123" s="396"/>
      <c r="K123" s="397"/>
      <c r="L123" s="71">
        <f>SUM(L124:L135)</f>
        <v>1.3333333333333332E-2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2:31" ht="22.5" customHeight="1" x14ac:dyDescent="0.25">
      <c r="B124" s="392" t="s">
        <v>88</v>
      </c>
      <c r="C124" s="352" t="s">
        <v>89</v>
      </c>
      <c r="D124" s="353"/>
      <c r="E124" s="34" t="s">
        <v>90</v>
      </c>
      <c r="F124" s="92">
        <v>5000</v>
      </c>
      <c r="G124" s="92">
        <v>5500</v>
      </c>
      <c r="H124" s="551">
        <f>IFERROR((+G124/G125),0)</f>
        <v>0.6470588235294118</v>
      </c>
      <c r="I124" s="398" t="s">
        <v>91</v>
      </c>
      <c r="J124" s="398"/>
      <c r="K124" s="399"/>
      <c r="L124" s="555">
        <f>VLOOKUP(H124,ENDEUDAMIENTO[],2)</f>
        <v>3.3333333333333331E-3</v>
      </c>
      <c r="M124" s="554"/>
      <c r="N124" s="99"/>
      <c r="O124" s="89"/>
      <c r="P124" s="89"/>
      <c r="Q124" s="89"/>
      <c r="R124" s="89"/>
      <c r="S124" s="88"/>
      <c r="T124" s="88"/>
      <c r="U124" s="88"/>
      <c r="V124" s="89"/>
      <c r="W124" s="89"/>
      <c r="X124" s="89"/>
      <c r="Y124" s="89"/>
      <c r="Z124" s="91"/>
      <c r="AA124" s="91"/>
      <c r="AB124" s="91"/>
      <c r="AC124" s="15"/>
      <c r="AD124" s="15"/>
      <c r="AE124" s="15"/>
    </row>
    <row r="125" spans="2:31" ht="22.5" customHeight="1" x14ac:dyDescent="0.25">
      <c r="B125" s="351"/>
      <c r="C125" s="354"/>
      <c r="D125" s="355"/>
      <c r="E125" s="36" t="s">
        <v>92</v>
      </c>
      <c r="F125" s="92">
        <v>8000</v>
      </c>
      <c r="G125" s="92">
        <v>8500</v>
      </c>
      <c r="H125" s="552"/>
      <c r="I125" s="398"/>
      <c r="J125" s="398"/>
      <c r="K125" s="399"/>
      <c r="L125" s="555"/>
      <c r="M125" s="554"/>
      <c r="N125" s="91"/>
      <c r="O125" s="86"/>
      <c r="P125" s="86"/>
      <c r="Q125" s="86"/>
      <c r="R125" s="86"/>
      <c r="S125" s="85"/>
      <c r="T125" s="85"/>
      <c r="U125" s="85"/>
      <c r="V125" s="90"/>
      <c r="W125" s="90"/>
      <c r="X125" s="90"/>
      <c r="Y125" s="90"/>
      <c r="Z125" s="100"/>
      <c r="AA125" s="91"/>
      <c r="AB125" s="91"/>
      <c r="AC125" s="15"/>
      <c r="AD125" s="15"/>
      <c r="AE125" s="15"/>
    </row>
    <row r="126" spans="2:31" ht="22.5" customHeight="1" x14ac:dyDescent="0.25">
      <c r="B126" s="392" t="s">
        <v>93</v>
      </c>
      <c r="C126" s="352" t="s">
        <v>94</v>
      </c>
      <c r="D126" s="353"/>
      <c r="E126" s="34" t="s">
        <v>95</v>
      </c>
      <c r="F126" s="92">
        <v>10000</v>
      </c>
      <c r="G126" s="92">
        <v>10500</v>
      </c>
      <c r="H126" s="551">
        <f>IFERROR((+G126/G127),0)</f>
        <v>1.9090909090909092</v>
      </c>
      <c r="I126" s="348" t="s">
        <v>96</v>
      </c>
      <c r="J126" s="348"/>
      <c r="K126" s="349"/>
      <c r="L126" s="555">
        <f>VLOOKUP(H126,SOLVENCIA[],2)</f>
        <v>3.3333333333333331E-3</v>
      </c>
      <c r="M126" s="554"/>
      <c r="N126" s="99"/>
      <c r="O126" s="89"/>
      <c r="P126" s="89"/>
      <c r="Q126" s="89"/>
      <c r="R126" s="89"/>
      <c r="S126" s="87"/>
      <c r="T126" s="88"/>
      <c r="U126" s="87"/>
      <c r="V126" s="89"/>
      <c r="W126" s="89"/>
      <c r="X126" s="89"/>
      <c r="Y126" s="89"/>
      <c r="Z126" s="91"/>
      <c r="AA126" s="91"/>
      <c r="AB126" s="91"/>
      <c r="AC126" s="15"/>
      <c r="AD126" s="15"/>
      <c r="AE126" s="15"/>
    </row>
    <row r="127" spans="2:31" ht="22.5" customHeight="1" x14ac:dyDescent="0.25">
      <c r="B127" s="351"/>
      <c r="C127" s="354"/>
      <c r="D127" s="355"/>
      <c r="E127" s="34" t="s">
        <v>90</v>
      </c>
      <c r="F127" s="92">
        <v>5000</v>
      </c>
      <c r="G127" s="92">
        <v>5500</v>
      </c>
      <c r="H127" s="552"/>
      <c r="I127" s="348"/>
      <c r="J127" s="348"/>
      <c r="K127" s="349"/>
      <c r="L127" s="555"/>
      <c r="M127" s="554"/>
      <c r="N127" s="91"/>
      <c r="O127" s="86"/>
      <c r="P127" s="86"/>
      <c r="Q127" s="86"/>
      <c r="R127" s="86"/>
      <c r="S127" s="86"/>
      <c r="T127" s="85"/>
      <c r="U127" s="86"/>
      <c r="V127" s="86"/>
      <c r="W127" s="86"/>
      <c r="X127" s="86"/>
      <c r="Y127" s="86"/>
      <c r="Z127" s="91"/>
      <c r="AA127" s="91"/>
      <c r="AB127" s="91"/>
      <c r="AC127" s="15"/>
      <c r="AD127" s="15"/>
      <c r="AE127" s="15"/>
    </row>
    <row r="128" spans="2:31" ht="22.5" customHeight="1" x14ac:dyDescent="0.25">
      <c r="B128" s="392" t="s">
        <v>97</v>
      </c>
      <c r="C128" s="352" t="s">
        <v>98</v>
      </c>
      <c r="D128" s="353"/>
      <c r="E128" s="36" t="s">
        <v>99</v>
      </c>
      <c r="F128" s="92">
        <v>5500</v>
      </c>
      <c r="G128" s="92">
        <v>6000</v>
      </c>
      <c r="H128" s="551">
        <f>IFERROR((+G128/G129),0)</f>
        <v>1.5</v>
      </c>
      <c r="I128" s="348" t="s">
        <v>100</v>
      </c>
      <c r="J128" s="348"/>
      <c r="K128" s="349"/>
      <c r="L128" s="553">
        <f>VLOOKUP(H128,LIQUIDEZ[],2)</f>
        <v>3.3333333333333331E-3</v>
      </c>
      <c r="M128" s="554"/>
      <c r="N128" s="99"/>
      <c r="O128" s="89"/>
      <c r="P128" s="89"/>
      <c r="Q128" s="89"/>
      <c r="R128" s="89"/>
      <c r="S128" s="87"/>
      <c r="T128" s="88"/>
      <c r="U128" s="87"/>
      <c r="V128" s="89"/>
      <c r="W128" s="89"/>
      <c r="X128" s="89"/>
      <c r="Y128" s="89"/>
      <c r="Z128" s="91"/>
      <c r="AA128" s="91"/>
      <c r="AB128" s="91"/>
      <c r="AC128" s="15"/>
      <c r="AD128" s="15"/>
      <c r="AE128" s="15"/>
    </row>
    <row r="129" spans="2:31" ht="22.5" customHeight="1" x14ac:dyDescent="0.25">
      <c r="B129" s="351"/>
      <c r="C129" s="354"/>
      <c r="D129" s="355"/>
      <c r="E129" s="36" t="s">
        <v>101</v>
      </c>
      <c r="F129" s="92">
        <v>3500</v>
      </c>
      <c r="G129" s="92">
        <v>4000</v>
      </c>
      <c r="H129" s="552"/>
      <c r="I129" s="348"/>
      <c r="J129" s="348"/>
      <c r="K129" s="349"/>
      <c r="L129" s="553"/>
      <c r="M129" s="554"/>
      <c r="N129" s="91"/>
      <c r="O129" s="86"/>
      <c r="P129" s="86"/>
      <c r="Q129" s="86"/>
      <c r="R129" s="86"/>
      <c r="S129" s="86"/>
      <c r="T129" s="85"/>
      <c r="U129" s="86"/>
      <c r="V129" s="86"/>
      <c r="W129" s="86"/>
      <c r="X129" s="86"/>
      <c r="Y129" s="86"/>
      <c r="Z129" s="91"/>
      <c r="AA129" s="91"/>
      <c r="AB129" s="91"/>
      <c r="AC129" s="15"/>
      <c r="AD129" s="15"/>
      <c r="AE129" s="15"/>
    </row>
    <row r="130" spans="2:31" ht="22.5" customHeight="1" x14ac:dyDescent="0.25">
      <c r="B130" s="392" t="s">
        <v>102</v>
      </c>
      <c r="C130" s="352" t="s">
        <v>103</v>
      </c>
      <c r="D130" s="353"/>
      <c r="E130" s="36" t="s">
        <v>99</v>
      </c>
      <c r="F130" s="92">
        <v>5500</v>
      </c>
      <c r="G130" s="92">
        <v>6000</v>
      </c>
      <c r="H130" s="551">
        <f>IFERROR((+G130-G131),0)</f>
        <v>2000</v>
      </c>
      <c r="I130" s="348" t="s">
        <v>104</v>
      </c>
      <c r="J130" s="348"/>
      <c r="K130" s="349"/>
      <c r="L130" s="553">
        <f>VLOOKUP(H130,CAPITAL_TRABAJO[],2)</f>
        <v>0</v>
      </c>
      <c r="M130" s="554"/>
      <c r="N130" s="99"/>
      <c r="O130" s="89"/>
      <c r="P130" s="89"/>
      <c r="Q130" s="89"/>
      <c r="R130" s="89"/>
      <c r="S130" s="87"/>
      <c r="T130" s="88"/>
      <c r="U130" s="87"/>
      <c r="V130" s="89"/>
      <c r="W130" s="88"/>
      <c r="X130" s="88"/>
      <c r="Y130" s="88"/>
      <c r="Z130" s="91"/>
      <c r="AA130" s="91"/>
      <c r="AB130" s="91"/>
      <c r="AC130" s="15"/>
      <c r="AD130" s="15"/>
      <c r="AE130" s="15"/>
    </row>
    <row r="131" spans="2:31" ht="22.5" customHeight="1" x14ac:dyDescent="0.25">
      <c r="B131" s="351"/>
      <c r="C131" s="354"/>
      <c r="D131" s="355"/>
      <c r="E131" s="36" t="s">
        <v>101</v>
      </c>
      <c r="F131" s="92">
        <v>3500</v>
      </c>
      <c r="G131" s="92">
        <v>4000</v>
      </c>
      <c r="H131" s="552"/>
      <c r="I131" s="348"/>
      <c r="J131" s="348"/>
      <c r="K131" s="349"/>
      <c r="L131" s="553"/>
      <c r="M131" s="554"/>
      <c r="N131" s="91"/>
      <c r="O131" s="86"/>
      <c r="P131" s="86"/>
      <c r="Q131" s="86"/>
      <c r="R131" s="86"/>
      <c r="S131" s="86"/>
      <c r="T131" s="85"/>
      <c r="U131" s="86"/>
      <c r="V131" s="86"/>
      <c r="W131" s="85"/>
      <c r="X131" s="85"/>
      <c r="Y131" s="85"/>
      <c r="Z131" s="91"/>
      <c r="AA131" s="91"/>
      <c r="AB131" s="91"/>
      <c r="AC131" s="15"/>
      <c r="AD131" s="15"/>
      <c r="AE131" s="15"/>
    </row>
    <row r="132" spans="2:31" ht="22.5" customHeight="1" x14ac:dyDescent="0.25">
      <c r="B132" s="350" t="s">
        <v>105</v>
      </c>
      <c r="C132" s="352" t="s">
        <v>106</v>
      </c>
      <c r="D132" s="353"/>
      <c r="E132" s="34" t="s">
        <v>107</v>
      </c>
      <c r="F132" s="92">
        <v>2000</v>
      </c>
      <c r="G132" s="92">
        <v>2500</v>
      </c>
      <c r="H132" s="551">
        <f>IFERROR((+G132/G133),0)</f>
        <v>0.23809523809523808</v>
      </c>
      <c r="I132" s="348" t="s">
        <v>108</v>
      </c>
      <c r="J132" s="348"/>
      <c r="K132" s="349"/>
      <c r="L132" s="553">
        <f>VLOOKUP(H132,ROA[],2)</f>
        <v>0</v>
      </c>
      <c r="M132" s="554"/>
      <c r="N132" s="99"/>
      <c r="O132" s="89"/>
      <c r="P132" s="89"/>
      <c r="Q132" s="89"/>
      <c r="R132" s="89"/>
      <c r="S132" s="89"/>
      <c r="T132" s="88"/>
      <c r="U132" s="89"/>
      <c r="V132" s="88"/>
      <c r="W132" s="88"/>
      <c r="X132" s="88"/>
      <c r="Y132" s="88"/>
      <c r="Z132" s="91"/>
      <c r="AA132" s="91"/>
      <c r="AB132" s="91"/>
      <c r="AC132" s="15"/>
      <c r="AD132" s="15"/>
      <c r="AE132" s="15"/>
    </row>
    <row r="133" spans="2:31" ht="22.5" customHeight="1" x14ac:dyDescent="0.25">
      <c r="B133" s="351"/>
      <c r="C133" s="354"/>
      <c r="D133" s="355"/>
      <c r="E133" s="36" t="s">
        <v>95</v>
      </c>
      <c r="F133" s="92">
        <v>10000</v>
      </c>
      <c r="G133" s="92">
        <v>10500</v>
      </c>
      <c r="H133" s="552"/>
      <c r="I133" s="348"/>
      <c r="J133" s="348"/>
      <c r="K133" s="349"/>
      <c r="L133" s="553"/>
      <c r="M133" s="554"/>
      <c r="N133" s="91"/>
      <c r="O133" s="86"/>
      <c r="P133" s="101"/>
      <c r="Q133" s="86"/>
      <c r="R133" s="101"/>
      <c r="S133" s="86"/>
      <c r="T133" s="102"/>
      <c r="U133" s="86"/>
      <c r="V133" s="85"/>
      <c r="W133" s="85"/>
      <c r="X133" s="85"/>
      <c r="Y133" s="85"/>
      <c r="Z133" s="91"/>
      <c r="AA133" s="91"/>
      <c r="AB133" s="91"/>
      <c r="AC133" s="15"/>
      <c r="AD133" s="15"/>
      <c r="AE133" s="15"/>
    </row>
    <row r="134" spans="2:31" ht="22.5" customHeight="1" x14ac:dyDescent="0.25">
      <c r="B134" s="350" t="s">
        <v>110</v>
      </c>
      <c r="C134" s="352" t="s">
        <v>111</v>
      </c>
      <c r="D134" s="353"/>
      <c r="E134" s="34" t="s">
        <v>107</v>
      </c>
      <c r="F134" s="92">
        <v>2000</v>
      </c>
      <c r="G134" s="92">
        <v>2500</v>
      </c>
      <c r="H134" s="551">
        <f>IFERROR((+G134/G135),0)</f>
        <v>0.15151515151515152</v>
      </c>
      <c r="I134" s="398" t="s">
        <v>112</v>
      </c>
      <c r="J134" s="398"/>
      <c r="K134" s="399"/>
      <c r="L134" s="553">
        <f>VLOOKUP(H134,ROE[],2)</f>
        <v>3.3333333333333331E-3</v>
      </c>
      <c r="M134" s="554"/>
      <c r="N134" s="99"/>
      <c r="O134" s="89"/>
      <c r="P134" s="89"/>
      <c r="Q134" s="89"/>
      <c r="R134" s="89"/>
      <c r="S134" s="87"/>
      <c r="T134" s="88"/>
      <c r="U134" s="87"/>
      <c r="V134" s="89"/>
      <c r="W134" s="88"/>
      <c r="X134" s="88"/>
      <c r="Y134" s="88"/>
      <c r="Z134" s="91"/>
      <c r="AA134" s="91"/>
      <c r="AB134" s="91"/>
      <c r="AC134" s="15"/>
      <c r="AD134" s="15"/>
      <c r="AE134" s="15"/>
    </row>
    <row r="135" spans="2:31" ht="22.5" customHeight="1" x14ac:dyDescent="0.25">
      <c r="B135" s="351"/>
      <c r="C135" s="354"/>
      <c r="D135" s="355"/>
      <c r="E135" s="36" t="s">
        <v>448</v>
      </c>
      <c r="F135" s="92">
        <v>15000</v>
      </c>
      <c r="G135" s="92">
        <v>16500</v>
      </c>
      <c r="H135" s="552"/>
      <c r="I135" s="398"/>
      <c r="J135" s="398"/>
      <c r="K135" s="399"/>
      <c r="L135" s="553"/>
      <c r="M135" s="554"/>
      <c r="N135" s="91"/>
      <c r="O135" s="86"/>
      <c r="P135" s="90"/>
      <c r="Q135" s="86"/>
      <c r="R135" s="90"/>
      <c r="S135" s="86"/>
      <c r="T135" s="85"/>
      <c r="U135" s="86"/>
      <c r="V135" s="90"/>
      <c r="W135" s="86"/>
      <c r="X135" s="90"/>
      <c r="Y135" s="86"/>
      <c r="Z135" s="91"/>
      <c r="AA135" s="91"/>
      <c r="AB135" s="91"/>
      <c r="AC135" s="15"/>
      <c r="AD135" s="15"/>
      <c r="AE135" s="15"/>
    </row>
    <row r="136" spans="2:31" x14ac:dyDescent="0.25">
      <c r="B136" s="8"/>
      <c r="C136" s="5"/>
      <c r="D136" s="5"/>
      <c r="E136" s="5"/>
      <c r="F136" s="5"/>
      <c r="G136" s="5"/>
      <c r="H136" s="5"/>
      <c r="I136" s="5"/>
      <c r="J136" s="5"/>
      <c r="K136" s="9"/>
      <c r="N136" s="15"/>
      <c r="O136" s="15"/>
      <c r="P136" s="15"/>
      <c r="R136" s="58"/>
      <c r="S136" s="15"/>
      <c r="T136" s="15"/>
      <c r="U136" s="91"/>
      <c r="V136" s="91"/>
      <c r="W136" s="91"/>
      <c r="X136" s="91"/>
      <c r="Y136" s="91"/>
      <c r="Z136" s="15"/>
      <c r="AA136" s="15"/>
      <c r="AB136" s="15"/>
      <c r="AC136" s="15"/>
      <c r="AD136" s="15"/>
      <c r="AE136" s="15"/>
    </row>
    <row r="137" spans="2:31" s="3" customFormat="1" x14ac:dyDescent="0.25">
      <c r="B137" s="388" t="s">
        <v>114</v>
      </c>
      <c r="C137" s="389"/>
      <c r="D137" s="389"/>
      <c r="E137" s="389"/>
      <c r="F137" s="389"/>
      <c r="G137" s="389"/>
      <c r="H137" s="389"/>
      <c r="I137" s="389"/>
      <c r="J137" s="389"/>
      <c r="K137" s="390"/>
      <c r="L137" s="61">
        <f>+F142+K142+K151+F151+K161+F161+K170+F170</f>
        <v>9.2499999999999999E-2</v>
      </c>
      <c r="N137" s="15"/>
      <c r="O137" s="15"/>
      <c r="P137" s="15"/>
      <c r="Q137" s="64"/>
      <c r="R137" s="58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2:31" x14ac:dyDescent="0.25">
      <c r="B138" s="41"/>
      <c r="C138" s="5"/>
      <c r="D138" s="5"/>
      <c r="E138" s="5"/>
      <c r="F138" s="5"/>
      <c r="G138" s="5"/>
      <c r="H138" s="5"/>
      <c r="I138" s="5"/>
      <c r="J138" s="5"/>
      <c r="K138" s="9"/>
      <c r="N138" s="15"/>
      <c r="O138" s="15"/>
      <c r="P138" s="15"/>
      <c r="R138" s="58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2:31" x14ac:dyDescent="0.25">
      <c r="B139" s="41" t="s">
        <v>445</v>
      </c>
      <c r="C139" s="5"/>
      <c r="D139" s="5"/>
      <c r="E139" s="5"/>
      <c r="F139" s="5"/>
      <c r="G139" s="5"/>
      <c r="H139" s="5"/>
      <c r="I139" s="5"/>
      <c r="J139" s="5"/>
      <c r="K139" s="9"/>
      <c r="N139" s="15"/>
      <c r="O139" s="15"/>
      <c r="P139" s="15"/>
      <c r="R139" s="58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2:31" ht="7.5" customHeight="1" x14ac:dyDescent="0.25">
      <c r="B140" s="8"/>
      <c r="C140" s="5"/>
      <c r="D140" s="5"/>
      <c r="E140" s="5"/>
      <c r="F140" s="28"/>
      <c r="G140" s="5"/>
      <c r="H140" s="5"/>
      <c r="I140" s="5"/>
      <c r="J140" s="5"/>
      <c r="K140" s="9"/>
      <c r="N140" s="15"/>
      <c r="O140" s="15"/>
      <c r="P140" s="15"/>
      <c r="R140" s="58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2:31" x14ac:dyDescent="0.25">
      <c r="B141" s="10" t="s">
        <v>115</v>
      </c>
      <c r="C141" s="5"/>
      <c r="D141" s="5"/>
      <c r="E141" s="5"/>
      <c r="F141" s="28"/>
      <c r="G141" s="29" t="s">
        <v>116</v>
      </c>
      <c r="H141" s="5"/>
      <c r="I141" s="5"/>
      <c r="J141" s="5"/>
      <c r="K141" s="9"/>
      <c r="N141" s="15"/>
      <c r="O141" s="15"/>
      <c r="P141" s="15"/>
      <c r="R141" s="58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2:31" x14ac:dyDescent="0.25">
      <c r="B142" s="10" t="s">
        <v>117</v>
      </c>
      <c r="C142" s="5"/>
      <c r="D142" s="5"/>
      <c r="E142" s="5"/>
      <c r="F142" s="173">
        <f>SUM(E144:E148)</f>
        <v>1.2500000000000001E-2</v>
      </c>
      <c r="G142" s="29" t="s">
        <v>118</v>
      </c>
      <c r="H142" s="5"/>
      <c r="I142" s="5"/>
      <c r="J142" s="5"/>
      <c r="K142" s="174">
        <f>SUM(J144:J148)</f>
        <v>1.2500000000000001E-2</v>
      </c>
      <c r="N142" s="15"/>
      <c r="O142" s="15"/>
      <c r="P142" s="15"/>
      <c r="R142" s="58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2:31" ht="7.5" customHeight="1" x14ac:dyDescent="0.25">
      <c r="B143" s="8"/>
      <c r="C143" s="5"/>
      <c r="D143" s="5"/>
      <c r="E143" s="5"/>
      <c r="F143" s="28"/>
      <c r="G143" s="5"/>
      <c r="H143" s="5"/>
      <c r="I143" s="5"/>
      <c r="J143" s="5"/>
      <c r="K143" s="9"/>
      <c r="N143" s="15"/>
      <c r="O143" s="15"/>
      <c r="P143" s="15"/>
      <c r="R143" s="58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2:31" x14ac:dyDescent="0.25">
      <c r="B144" s="10"/>
      <c r="C144" s="316" t="s">
        <v>119</v>
      </c>
      <c r="D144" s="318" t="s">
        <v>415</v>
      </c>
      <c r="E144" s="334">
        <f>IF(D144="X",1.25%,0%)</f>
        <v>1.2500000000000001E-2</v>
      </c>
      <c r="F144" s="28"/>
      <c r="G144" s="5"/>
      <c r="H144" s="316" t="s">
        <v>70</v>
      </c>
      <c r="I144" s="318" t="s">
        <v>415</v>
      </c>
      <c r="J144" s="334">
        <f>IF(I144="X",1.25%,0%)</f>
        <v>1.2500000000000001E-2</v>
      </c>
      <c r="K144" s="9"/>
      <c r="N144" s="15"/>
      <c r="O144" s="15"/>
      <c r="P144" s="15"/>
      <c r="R144" s="58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2:31" ht="7.5" customHeight="1" x14ac:dyDescent="0.25">
      <c r="B145" s="8"/>
      <c r="C145" s="316"/>
      <c r="D145" s="320"/>
      <c r="E145" s="72"/>
      <c r="F145" s="28"/>
      <c r="G145" s="5"/>
      <c r="H145" s="316"/>
      <c r="I145" s="320"/>
      <c r="J145" s="72"/>
      <c r="K145" s="9"/>
      <c r="N145" s="15"/>
      <c r="O145" s="15"/>
      <c r="P145" s="15"/>
      <c r="R145" s="58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2:31" x14ac:dyDescent="0.25">
      <c r="B146" s="10"/>
      <c r="C146" s="316" t="s">
        <v>120</v>
      </c>
      <c r="D146" s="318"/>
      <c r="E146" s="334">
        <f>IF(D146="X",1%,0%)</f>
        <v>0</v>
      </c>
      <c r="F146" s="28"/>
      <c r="G146" s="5"/>
      <c r="H146" s="316" t="s">
        <v>71</v>
      </c>
      <c r="I146" s="318"/>
      <c r="J146" s="334">
        <f>IF(I146="X",0%,0%)</f>
        <v>0</v>
      </c>
      <c r="K146" s="9"/>
      <c r="N146" s="15"/>
      <c r="O146" s="15"/>
      <c r="P146" s="15"/>
      <c r="R146" s="58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2:31" ht="7.5" customHeight="1" x14ac:dyDescent="0.25">
      <c r="B147" s="8"/>
      <c r="C147" s="316"/>
      <c r="D147" s="320"/>
      <c r="E147" s="72"/>
      <c r="F147" s="28"/>
      <c r="G147" s="5"/>
      <c r="H147" s="316"/>
      <c r="I147" s="320"/>
      <c r="J147" s="72"/>
      <c r="K147" s="9"/>
      <c r="N147" s="15"/>
      <c r="O147" s="15"/>
      <c r="P147" s="15"/>
      <c r="R147" s="58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2:31" x14ac:dyDescent="0.25">
      <c r="B148" s="10"/>
      <c r="C148" s="316" t="s">
        <v>121</v>
      </c>
      <c r="D148" s="318"/>
      <c r="E148" s="334">
        <f>IF(D148="X",0.75%,0%)</f>
        <v>0</v>
      </c>
      <c r="F148" s="28"/>
      <c r="G148" s="5"/>
      <c r="H148" s="316" t="s">
        <v>122</v>
      </c>
      <c r="I148" s="318"/>
      <c r="J148" s="334">
        <f>IF(I148="X",0.5%,0%)</f>
        <v>0</v>
      </c>
      <c r="K148" s="321"/>
      <c r="N148" s="15"/>
      <c r="O148" s="15"/>
      <c r="P148" s="15"/>
      <c r="R148" s="58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2:31" x14ac:dyDescent="0.25">
      <c r="B149" s="8"/>
      <c r="C149" s="5"/>
      <c r="D149" s="5"/>
      <c r="E149" s="5"/>
      <c r="F149" s="28"/>
      <c r="G149" s="5"/>
      <c r="H149" s="5"/>
      <c r="I149" s="5"/>
      <c r="J149" s="5"/>
      <c r="K149" s="9"/>
      <c r="N149" s="15"/>
      <c r="O149" s="15"/>
      <c r="P149" s="15"/>
      <c r="R149" s="58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2:31" x14ac:dyDescent="0.25">
      <c r="B150" s="10" t="s">
        <v>123</v>
      </c>
      <c r="C150" s="5"/>
      <c r="D150" s="5"/>
      <c r="E150" s="5"/>
      <c r="F150" s="28"/>
      <c r="G150" s="29" t="s">
        <v>124</v>
      </c>
      <c r="H150" s="5"/>
      <c r="I150" s="5"/>
      <c r="J150" s="5"/>
      <c r="K150" s="9"/>
      <c r="N150" s="15"/>
      <c r="O150" s="15"/>
      <c r="P150" s="15"/>
      <c r="R150" s="58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2:31" x14ac:dyDescent="0.25">
      <c r="B151" s="10" t="s">
        <v>125</v>
      </c>
      <c r="C151" s="5"/>
      <c r="D151" s="5"/>
      <c r="E151" s="5"/>
      <c r="F151" s="173">
        <f>SUM(E153:E157)</f>
        <v>1.2500000000000001E-2</v>
      </c>
      <c r="G151" s="5"/>
      <c r="H151" s="5"/>
      <c r="I151" s="316"/>
      <c r="J151" s="5"/>
      <c r="K151" s="174">
        <f>SUM(J153:J157)</f>
        <v>1.2500000000000001E-2</v>
      </c>
      <c r="N151" s="15"/>
      <c r="O151" s="15"/>
      <c r="P151" s="15"/>
      <c r="R151" s="58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2:31" ht="7.5" customHeight="1" x14ac:dyDescent="0.25">
      <c r="B152" s="8"/>
      <c r="C152" s="5"/>
      <c r="D152" s="5"/>
      <c r="E152" s="5"/>
      <c r="F152" s="28"/>
      <c r="G152" s="5"/>
      <c r="H152" s="5"/>
      <c r="I152" s="5"/>
      <c r="J152" s="5"/>
      <c r="K152" s="9"/>
      <c r="N152" s="15"/>
      <c r="O152" s="15"/>
      <c r="P152" s="15"/>
      <c r="R152" s="58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2:31" x14ac:dyDescent="0.25">
      <c r="B153" s="10"/>
      <c r="C153" s="316" t="s">
        <v>70</v>
      </c>
      <c r="D153" s="318" t="s">
        <v>415</v>
      </c>
      <c r="E153" s="334">
        <f>IF(D153="X",1.25%,0%)</f>
        <v>1.2500000000000001E-2</v>
      </c>
      <c r="F153" s="28"/>
      <c r="G153" s="5"/>
      <c r="H153" s="316" t="s">
        <v>126</v>
      </c>
      <c r="I153" s="318"/>
      <c r="J153" s="334">
        <f>IF(I153="X",1.25%,0%)</f>
        <v>0</v>
      </c>
      <c r="K153" s="321"/>
      <c r="N153" s="15"/>
      <c r="O153" s="15"/>
      <c r="P153" s="15"/>
      <c r="R153" s="58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2:31" ht="7.5" customHeight="1" x14ac:dyDescent="0.25">
      <c r="B154" s="8"/>
      <c r="C154" s="5"/>
      <c r="D154" s="29"/>
      <c r="E154" s="72"/>
      <c r="F154" s="28"/>
      <c r="G154" s="5"/>
      <c r="H154" s="316"/>
      <c r="I154" s="29"/>
      <c r="J154" s="72"/>
      <c r="K154" s="9"/>
      <c r="N154" s="15"/>
      <c r="O154" s="15"/>
      <c r="P154" s="15"/>
      <c r="R154" s="58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2:31" x14ac:dyDescent="0.25">
      <c r="B155" s="10"/>
      <c r="C155" s="316" t="s">
        <v>71</v>
      </c>
      <c r="D155" s="318"/>
      <c r="E155" s="334">
        <f>IF(D155="X",0%,0%)</f>
        <v>0</v>
      </c>
      <c r="F155" s="28"/>
      <c r="G155" s="5"/>
      <c r="H155" s="316" t="s">
        <v>127</v>
      </c>
      <c r="I155" s="318" t="s">
        <v>415</v>
      </c>
      <c r="J155" s="334">
        <f>IF(I155="X",1.25%,0%)</f>
        <v>1.2500000000000001E-2</v>
      </c>
      <c r="K155" s="9"/>
      <c r="N155" s="15"/>
      <c r="O155" s="15"/>
      <c r="P155" s="15"/>
      <c r="R155" s="58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2:31" ht="6.75" customHeight="1" x14ac:dyDescent="0.25">
      <c r="B156" s="8"/>
      <c r="C156" s="5"/>
      <c r="D156" s="29"/>
      <c r="E156" s="72"/>
      <c r="F156" s="28"/>
      <c r="G156" s="5"/>
      <c r="H156" s="316"/>
      <c r="I156" s="29"/>
      <c r="J156" s="72"/>
      <c r="K156" s="9"/>
      <c r="N156" s="15"/>
      <c r="O156" s="15"/>
      <c r="P156" s="15"/>
      <c r="R156" s="58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2:31" x14ac:dyDescent="0.25">
      <c r="B157" s="10"/>
      <c r="C157" s="316" t="s">
        <v>122</v>
      </c>
      <c r="D157" s="318"/>
      <c r="E157" s="334">
        <f>IF(D157="X",0.5%,0%)</f>
        <v>0</v>
      </c>
      <c r="F157" s="28"/>
      <c r="G157" s="5"/>
      <c r="H157" s="316" t="s">
        <v>129</v>
      </c>
      <c r="I157" s="318"/>
      <c r="J157" s="334">
        <f>IF(I157="X",0.5%,0%)</f>
        <v>0</v>
      </c>
      <c r="K157" s="9"/>
      <c r="N157" s="15"/>
      <c r="O157" s="15"/>
      <c r="P157" s="15"/>
      <c r="R157" s="58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2:31" x14ac:dyDescent="0.25">
      <c r="B158" s="8"/>
      <c r="C158" s="5"/>
      <c r="D158" s="5"/>
      <c r="E158" s="5"/>
      <c r="F158" s="28"/>
      <c r="G158" s="5"/>
      <c r="H158" s="5"/>
      <c r="I158" s="5"/>
      <c r="J158" s="5"/>
      <c r="K158" s="9"/>
      <c r="N158" s="15"/>
      <c r="O158" s="15"/>
      <c r="P158" s="15"/>
      <c r="R158" s="58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2:31" x14ac:dyDescent="0.25">
      <c r="B159" s="10" t="s">
        <v>130</v>
      </c>
      <c r="C159" s="5"/>
      <c r="D159" s="5"/>
      <c r="E159" s="5"/>
      <c r="F159" s="28"/>
      <c r="G159" s="29" t="s">
        <v>131</v>
      </c>
      <c r="H159" s="5"/>
      <c r="I159" s="5"/>
      <c r="J159" s="5"/>
      <c r="K159" s="9"/>
      <c r="N159" s="15"/>
      <c r="O159" s="15"/>
      <c r="P159" s="15"/>
      <c r="R159" s="58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2:31" x14ac:dyDescent="0.25">
      <c r="B160" s="10" t="s">
        <v>132</v>
      </c>
      <c r="C160" s="5"/>
      <c r="D160" s="5"/>
      <c r="E160" s="5"/>
      <c r="F160" s="28"/>
      <c r="G160" s="29" t="s">
        <v>133</v>
      </c>
      <c r="H160" s="5"/>
      <c r="I160" s="316"/>
      <c r="J160" s="5"/>
      <c r="K160" s="9"/>
      <c r="N160" s="15"/>
      <c r="O160" s="15"/>
      <c r="P160" s="15"/>
      <c r="R160" s="58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2:31" x14ac:dyDescent="0.25">
      <c r="B161" s="10" t="s">
        <v>134</v>
      </c>
      <c r="C161" s="5"/>
      <c r="D161" s="5"/>
      <c r="E161" s="5"/>
      <c r="F161" s="173">
        <f>SUM(E163:E167)</f>
        <v>5.0000000000000001E-3</v>
      </c>
      <c r="G161" s="5"/>
      <c r="H161" s="5"/>
      <c r="I161" s="5"/>
      <c r="J161" s="5"/>
      <c r="K161" s="174">
        <f>SUM(J163:J167)</f>
        <v>1.2500000000000001E-2</v>
      </c>
      <c r="N161" s="15"/>
      <c r="O161" s="15"/>
      <c r="P161" s="15"/>
      <c r="R161" s="58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2:31" ht="7.5" customHeight="1" x14ac:dyDescent="0.25">
      <c r="B162" s="8"/>
      <c r="C162" s="5"/>
      <c r="D162" s="5"/>
      <c r="E162" s="5"/>
      <c r="F162" s="28"/>
      <c r="G162" s="5"/>
      <c r="H162" s="5"/>
      <c r="I162" s="5"/>
      <c r="J162" s="5"/>
      <c r="K162" s="9"/>
      <c r="N162" s="15"/>
      <c r="O162" s="15"/>
      <c r="P162" s="15"/>
      <c r="R162" s="58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2:31" x14ac:dyDescent="0.25">
      <c r="B163" s="10"/>
      <c r="C163" s="316" t="s">
        <v>70</v>
      </c>
      <c r="D163" s="318"/>
      <c r="E163" s="334">
        <f>IF(D163="X",1.25%,0%)</f>
        <v>0</v>
      </c>
      <c r="F163" s="28"/>
      <c r="G163" s="5"/>
      <c r="H163" s="316" t="s">
        <v>70</v>
      </c>
      <c r="I163" s="318" t="s">
        <v>415</v>
      </c>
      <c r="J163" s="334">
        <f>IF(I163="X",1.25%,0%)</f>
        <v>1.2500000000000001E-2</v>
      </c>
      <c r="K163" s="321"/>
      <c r="N163" s="15"/>
      <c r="O163" s="15"/>
      <c r="P163" s="15"/>
      <c r="R163" s="58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</row>
    <row r="164" spans="2:31" ht="7.5" customHeight="1" x14ac:dyDescent="0.25">
      <c r="B164" s="8"/>
      <c r="C164" s="5"/>
      <c r="D164" s="29"/>
      <c r="E164" s="72"/>
      <c r="F164" s="28"/>
      <c r="G164" s="5"/>
      <c r="H164" s="5"/>
      <c r="I164" s="29"/>
      <c r="J164" s="72"/>
      <c r="K164" s="9"/>
      <c r="N164" s="15"/>
      <c r="O164" s="15"/>
      <c r="P164" s="15"/>
      <c r="R164" s="58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</row>
    <row r="165" spans="2:31" x14ac:dyDescent="0.25">
      <c r="B165" s="10"/>
      <c r="C165" s="316" t="s">
        <v>71</v>
      </c>
      <c r="D165" s="318"/>
      <c r="E165" s="334">
        <f>IF(D165="X",0%,0%)</f>
        <v>0</v>
      </c>
      <c r="F165" s="28"/>
      <c r="G165" s="5"/>
      <c r="H165" s="316" t="s">
        <v>71</v>
      </c>
      <c r="I165" s="318"/>
      <c r="J165" s="334">
        <f>IF(I165="X",0%,0%)</f>
        <v>0</v>
      </c>
      <c r="K165" s="9"/>
      <c r="N165" s="15"/>
      <c r="O165" s="15"/>
      <c r="P165" s="15"/>
      <c r="R165" s="58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</row>
    <row r="166" spans="2:31" ht="7.5" customHeight="1" x14ac:dyDescent="0.25">
      <c r="B166" s="8"/>
      <c r="C166" s="5"/>
      <c r="D166" s="29"/>
      <c r="E166" s="72"/>
      <c r="F166" s="28"/>
      <c r="G166" s="5"/>
      <c r="H166" s="5"/>
      <c r="I166" s="29"/>
      <c r="J166" s="72"/>
      <c r="K166" s="9"/>
      <c r="N166" s="15"/>
      <c r="O166" s="15"/>
      <c r="P166" s="15"/>
      <c r="R166" s="58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  <row r="167" spans="2:31" x14ac:dyDescent="0.25">
      <c r="B167" s="10"/>
      <c r="C167" s="316" t="s">
        <v>122</v>
      </c>
      <c r="D167" s="318" t="s">
        <v>415</v>
      </c>
      <c r="E167" s="334">
        <f>IF(D167="X",0.5%,0%)</f>
        <v>5.0000000000000001E-3</v>
      </c>
      <c r="F167" s="28"/>
      <c r="G167" s="5"/>
      <c r="H167" s="316" t="s">
        <v>122</v>
      </c>
      <c r="I167" s="318"/>
      <c r="J167" s="334">
        <f>IF(I167="X",0.5%,0%)</f>
        <v>0</v>
      </c>
      <c r="K167" s="9"/>
      <c r="N167" s="15"/>
      <c r="O167" s="15"/>
      <c r="P167" s="15"/>
      <c r="R167" s="58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</row>
    <row r="168" spans="2:31" x14ac:dyDescent="0.25">
      <c r="B168" s="10"/>
      <c r="C168" s="5"/>
      <c r="D168" s="5"/>
      <c r="E168" s="5"/>
      <c r="F168" s="28"/>
      <c r="G168" s="5"/>
      <c r="H168" s="5"/>
      <c r="I168" s="5"/>
      <c r="J168" s="5"/>
      <c r="K168" s="9"/>
      <c r="N168" s="15"/>
      <c r="O168" s="15"/>
      <c r="P168" s="15"/>
      <c r="R168" s="58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  <row r="169" spans="2:31" x14ac:dyDescent="0.25">
      <c r="B169" s="10" t="s">
        <v>135</v>
      </c>
      <c r="C169" s="5"/>
      <c r="D169" s="5"/>
      <c r="E169" s="5"/>
      <c r="F169" s="28"/>
      <c r="G169" s="29" t="s">
        <v>136</v>
      </c>
      <c r="H169" s="5"/>
      <c r="I169" s="5"/>
      <c r="J169" s="5"/>
      <c r="K169" s="9"/>
      <c r="N169" s="15"/>
      <c r="O169" s="15"/>
      <c r="P169" s="15"/>
      <c r="R169" s="58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</row>
    <row r="170" spans="2:31" x14ac:dyDescent="0.25">
      <c r="B170" s="10"/>
      <c r="C170" s="5"/>
      <c r="D170" s="5"/>
      <c r="E170" s="5"/>
      <c r="F170" s="173">
        <f>SUM(E171:E175)</f>
        <v>1.2500000000000001E-2</v>
      </c>
      <c r="G170" s="5"/>
      <c r="H170" s="5"/>
      <c r="I170" s="5"/>
      <c r="J170" s="5"/>
      <c r="K170" s="174">
        <f>SUM(J171:J175)</f>
        <v>1.2500000000000001E-2</v>
      </c>
      <c r="N170" s="15"/>
      <c r="O170" s="15"/>
      <c r="P170" s="15"/>
      <c r="R170" s="58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 spans="2:31" x14ac:dyDescent="0.25">
      <c r="B171" s="10"/>
      <c r="C171" s="316" t="s">
        <v>70</v>
      </c>
      <c r="D171" s="318" t="s">
        <v>415</v>
      </c>
      <c r="E171" s="334">
        <f>IF(D171="X",1.25%,0%)</f>
        <v>1.2500000000000001E-2</v>
      </c>
      <c r="F171" s="28"/>
      <c r="G171" s="5"/>
      <c r="H171" s="316" t="s">
        <v>137</v>
      </c>
      <c r="I171" s="318"/>
      <c r="J171" s="334">
        <f>IF(I171="X",1.25%,0%)</f>
        <v>0</v>
      </c>
      <c r="K171" s="9"/>
      <c r="N171" s="15"/>
      <c r="O171" s="15"/>
      <c r="P171" s="15"/>
      <c r="R171" s="58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</row>
    <row r="172" spans="2:31" ht="7.5" customHeight="1" x14ac:dyDescent="0.25">
      <c r="B172" s="8"/>
      <c r="C172" s="5"/>
      <c r="D172" s="29"/>
      <c r="E172" s="72"/>
      <c r="F172" s="28"/>
      <c r="G172" s="5"/>
      <c r="H172" s="5"/>
      <c r="I172" s="29"/>
      <c r="J172" s="72"/>
      <c r="K172" s="9"/>
      <c r="N172" s="15"/>
      <c r="O172" s="15"/>
      <c r="P172" s="15"/>
      <c r="R172" s="58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  <row r="173" spans="2:31" x14ac:dyDescent="0.25">
      <c r="B173" s="10"/>
      <c r="C173" s="316" t="s">
        <v>71</v>
      </c>
      <c r="D173" s="318"/>
      <c r="E173" s="334">
        <f>IF(D173="X",0%,0%)</f>
        <v>0</v>
      </c>
      <c r="F173" s="28"/>
      <c r="G173" s="5"/>
      <c r="H173" s="316" t="s">
        <v>138</v>
      </c>
      <c r="I173" s="318"/>
      <c r="J173" s="334">
        <f>IF(I173="X",0.5%,0%)</f>
        <v>0</v>
      </c>
      <c r="K173" s="9"/>
      <c r="N173" s="15"/>
      <c r="O173" s="15"/>
      <c r="P173" s="15"/>
      <c r="R173" s="58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</row>
    <row r="174" spans="2:31" ht="7.5" customHeight="1" x14ac:dyDescent="0.25">
      <c r="B174" s="8"/>
      <c r="C174" s="5"/>
      <c r="D174" s="29"/>
      <c r="E174" s="72"/>
      <c r="F174" s="28"/>
      <c r="G174" s="5"/>
      <c r="H174" s="5"/>
      <c r="I174" s="29"/>
      <c r="J174" s="72"/>
      <c r="K174" s="9"/>
      <c r="N174" s="15"/>
      <c r="O174" s="15"/>
      <c r="P174" s="15"/>
      <c r="R174" s="58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</row>
    <row r="175" spans="2:31" x14ac:dyDescent="0.25">
      <c r="B175" s="10"/>
      <c r="C175" s="316" t="s">
        <v>122</v>
      </c>
      <c r="D175" s="318"/>
      <c r="E175" s="334">
        <f>IF(D175="X",0.5%,0%)</f>
        <v>0</v>
      </c>
      <c r="F175" s="28"/>
      <c r="G175" s="158"/>
      <c r="H175" s="316" t="s">
        <v>139</v>
      </c>
      <c r="I175" s="318" t="s">
        <v>415</v>
      </c>
      <c r="J175" s="334">
        <f>IF(I175="X",1.25%,0%)</f>
        <v>1.2500000000000001E-2</v>
      </c>
      <c r="K175" s="9"/>
      <c r="N175" s="15"/>
      <c r="O175" s="15"/>
      <c r="P175" s="15"/>
      <c r="R175" s="58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</row>
    <row r="176" spans="2:31" x14ac:dyDescent="0.25">
      <c r="B176" s="10"/>
      <c r="C176" s="5"/>
      <c r="D176" s="5"/>
      <c r="E176" s="5"/>
      <c r="F176" s="5"/>
      <c r="G176" s="5"/>
      <c r="H176" s="5"/>
      <c r="I176" s="5"/>
      <c r="J176" s="5"/>
      <c r="K176" s="9"/>
      <c r="N176" s="15"/>
      <c r="O176" s="15"/>
      <c r="P176" s="15"/>
      <c r="R176" s="58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</row>
    <row r="177" spans="2:31" s="3" customFormat="1" x14ac:dyDescent="0.25">
      <c r="B177" s="388" t="s">
        <v>140</v>
      </c>
      <c r="C177" s="389"/>
      <c r="D177" s="389"/>
      <c r="E177" s="389"/>
      <c r="F177" s="389"/>
      <c r="G177" s="389"/>
      <c r="H177" s="389"/>
      <c r="I177" s="389"/>
      <c r="J177" s="389"/>
      <c r="K177" s="390"/>
      <c r="L177" s="61">
        <f>+F182+K182+K191+F191+F203+F211</f>
        <v>9.5000000000000001E-2</v>
      </c>
      <c r="N177" s="15"/>
      <c r="O177" s="15"/>
      <c r="P177" s="15"/>
      <c r="Q177" s="64"/>
      <c r="R177" s="58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</row>
    <row r="178" spans="2:31" x14ac:dyDescent="0.25">
      <c r="B178" s="10"/>
      <c r="C178" s="5"/>
      <c r="D178" s="5"/>
      <c r="E178" s="5"/>
      <c r="F178" s="5"/>
      <c r="G178" s="5"/>
      <c r="H178" s="5"/>
      <c r="I178" s="5"/>
      <c r="J178" s="5"/>
      <c r="K178" s="9"/>
      <c r="N178" s="15"/>
      <c r="O178" s="15"/>
      <c r="P178" s="15"/>
      <c r="R178" s="58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</row>
    <row r="179" spans="2:31" x14ac:dyDescent="0.25">
      <c r="B179" s="41" t="s">
        <v>445</v>
      </c>
      <c r="C179" s="5"/>
      <c r="D179" s="5"/>
      <c r="E179" s="5"/>
      <c r="F179" s="5"/>
      <c r="G179" s="5"/>
      <c r="H179" s="5"/>
      <c r="I179" s="5"/>
      <c r="J179" s="5"/>
      <c r="K179" s="9"/>
      <c r="N179" s="15"/>
      <c r="O179" s="15"/>
      <c r="P179" s="15"/>
      <c r="R179" s="58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</row>
    <row r="180" spans="2:31" ht="7.5" customHeight="1" x14ac:dyDescent="0.25">
      <c r="B180" s="8"/>
      <c r="C180" s="5"/>
      <c r="D180" s="5"/>
      <c r="E180" s="5"/>
      <c r="F180" s="28"/>
      <c r="G180" s="5"/>
      <c r="H180" s="5"/>
      <c r="I180" s="5"/>
      <c r="J180" s="5"/>
      <c r="K180" s="9"/>
      <c r="N180" s="15"/>
      <c r="O180" s="15"/>
      <c r="P180" s="15"/>
      <c r="R180" s="58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</row>
    <row r="181" spans="2:31" x14ac:dyDescent="0.25">
      <c r="B181" s="10" t="s">
        <v>141</v>
      </c>
      <c r="C181" s="5"/>
      <c r="D181" s="5"/>
      <c r="E181" s="5"/>
      <c r="F181" s="28"/>
      <c r="G181" s="29" t="s">
        <v>142</v>
      </c>
      <c r="H181" s="5"/>
      <c r="I181" s="5"/>
      <c r="J181" s="5"/>
      <c r="K181" s="9"/>
      <c r="N181" s="15"/>
      <c r="O181" s="15"/>
      <c r="P181" s="15"/>
      <c r="R181" s="58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</row>
    <row r="182" spans="2:31" x14ac:dyDescent="0.25">
      <c r="B182" s="10" t="s">
        <v>449</v>
      </c>
      <c r="C182" s="5"/>
      <c r="D182" s="5"/>
      <c r="E182" s="5"/>
      <c r="F182" s="173">
        <f>SUM(E185:E189)</f>
        <v>0.02</v>
      </c>
      <c r="G182" s="10" t="s">
        <v>144</v>
      </c>
      <c r="H182" s="5"/>
      <c r="I182" s="5"/>
      <c r="J182" s="5"/>
      <c r="K182" s="174">
        <f>SUM(J185:J187)</f>
        <v>0.01</v>
      </c>
      <c r="N182" s="15"/>
      <c r="O182" s="15"/>
      <c r="P182" s="15"/>
      <c r="R182" s="58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</row>
    <row r="183" spans="2:31" x14ac:dyDescent="0.25">
      <c r="B183" s="10" t="s">
        <v>450</v>
      </c>
      <c r="C183" s="5"/>
      <c r="D183" s="5"/>
      <c r="E183" s="5"/>
      <c r="F183" s="28"/>
      <c r="G183" s="5"/>
      <c r="H183" s="5"/>
      <c r="I183" s="5"/>
      <c r="J183" s="5"/>
      <c r="K183" s="9"/>
      <c r="N183" s="15"/>
      <c r="O183" s="15"/>
      <c r="P183" s="15"/>
      <c r="R183" s="58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</row>
    <row r="184" spans="2:31" x14ac:dyDescent="0.25">
      <c r="B184" s="8"/>
      <c r="C184" s="5"/>
      <c r="D184" s="5"/>
      <c r="E184" s="5"/>
      <c r="F184" s="28"/>
      <c r="G184" s="5"/>
      <c r="H184" s="5"/>
      <c r="I184" s="5"/>
      <c r="J184" s="5"/>
      <c r="K184" s="9"/>
      <c r="N184" s="15"/>
      <c r="O184" s="15"/>
      <c r="P184" s="15"/>
      <c r="R184" s="58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</row>
    <row r="185" spans="2:31" x14ac:dyDescent="0.25">
      <c r="B185" s="10" t="s">
        <v>145</v>
      </c>
      <c r="C185" s="5" t="s">
        <v>146</v>
      </c>
      <c r="D185" s="318" t="s">
        <v>415</v>
      </c>
      <c r="E185" s="334">
        <f>IF(D185="X",2%,0%)</f>
        <v>0.02</v>
      </c>
      <c r="F185" s="28"/>
      <c r="G185" s="5"/>
      <c r="H185" s="316" t="s">
        <v>70</v>
      </c>
      <c r="I185" s="318"/>
      <c r="J185" s="334">
        <f>IF(I185="X",1%,0%)</f>
        <v>0</v>
      </c>
      <c r="K185" s="9"/>
      <c r="L185" s="175"/>
      <c r="N185" s="15"/>
      <c r="O185" s="15"/>
      <c r="P185" s="15"/>
      <c r="R185" s="58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</row>
    <row r="186" spans="2:31" ht="7.5" customHeight="1" x14ac:dyDescent="0.25">
      <c r="B186" s="8"/>
      <c r="C186" s="5"/>
      <c r="D186" s="29"/>
      <c r="E186" s="73"/>
      <c r="F186" s="28"/>
      <c r="G186" s="5"/>
      <c r="H186" s="5"/>
      <c r="I186" s="320"/>
      <c r="J186" s="73"/>
      <c r="K186" s="9"/>
      <c r="N186" s="15"/>
      <c r="O186" s="15"/>
      <c r="P186" s="15"/>
      <c r="R186" s="58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</row>
    <row r="187" spans="2:31" x14ac:dyDescent="0.25">
      <c r="B187" s="10"/>
      <c r="C187" s="5" t="s">
        <v>147</v>
      </c>
      <c r="D187" s="318"/>
      <c r="E187" s="334">
        <f>IF(D187="X",2%,0%)</f>
        <v>0</v>
      </c>
      <c r="F187" s="28"/>
      <c r="G187" s="5"/>
      <c r="H187" s="316" t="s">
        <v>71</v>
      </c>
      <c r="I187" s="318" t="s">
        <v>415</v>
      </c>
      <c r="J187" s="334">
        <f>IF(I187="X",1%,0%)</f>
        <v>0.01</v>
      </c>
      <c r="K187" s="9"/>
      <c r="N187" s="15"/>
      <c r="O187" s="15"/>
      <c r="P187" s="15"/>
      <c r="R187" s="58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</row>
    <row r="188" spans="2:31" ht="7.5" customHeight="1" x14ac:dyDescent="0.25">
      <c r="B188" s="8"/>
      <c r="C188" s="5"/>
      <c r="D188" s="29"/>
      <c r="E188" s="73"/>
      <c r="F188" s="28"/>
      <c r="G188" s="5"/>
      <c r="H188" s="5"/>
      <c r="I188" s="5"/>
      <c r="J188" s="5"/>
      <c r="K188" s="9"/>
      <c r="N188" s="15"/>
      <c r="O188" s="15"/>
      <c r="P188" s="15"/>
      <c r="R188" s="58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  <row r="189" spans="2:31" x14ac:dyDescent="0.25">
      <c r="B189" s="10"/>
      <c r="C189" s="5" t="s">
        <v>148</v>
      </c>
      <c r="D189" s="318"/>
      <c r="E189" s="334">
        <f>IF(D189="X",2%,0%)</f>
        <v>0</v>
      </c>
      <c r="F189" s="28"/>
      <c r="G189" s="5"/>
      <c r="H189" s="5"/>
      <c r="I189" s="5"/>
      <c r="J189" s="316"/>
      <c r="K189" s="321"/>
      <c r="N189" s="15"/>
      <c r="O189" s="15"/>
      <c r="P189" s="15"/>
      <c r="R189" s="58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</row>
    <row r="190" spans="2:31" x14ac:dyDescent="0.25">
      <c r="B190" s="8"/>
      <c r="C190" s="5"/>
      <c r="D190" s="29"/>
      <c r="E190" s="5"/>
      <c r="F190" s="28"/>
      <c r="G190" s="5"/>
      <c r="H190" s="5"/>
      <c r="I190" s="5"/>
      <c r="J190" s="5"/>
      <c r="K190" s="9"/>
      <c r="N190" s="15"/>
      <c r="O190" s="15"/>
      <c r="P190" s="15"/>
      <c r="R190" s="58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</row>
    <row r="191" spans="2:31" x14ac:dyDescent="0.25">
      <c r="B191" s="10" t="s">
        <v>149</v>
      </c>
      <c r="C191" s="5"/>
      <c r="D191" s="5"/>
      <c r="E191" s="5"/>
      <c r="F191" s="173">
        <f>SUM(E194:E198)</f>
        <v>0.02</v>
      </c>
      <c r="G191" s="29" t="s">
        <v>451</v>
      </c>
      <c r="H191" s="5"/>
      <c r="I191" s="5"/>
      <c r="J191" s="5"/>
      <c r="K191" s="174">
        <f>SUM(J194:J200)</f>
        <v>0.02</v>
      </c>
      <c r="N191" s="15"/>
      <c r="O191" s="15"/>
      <c r="P191" s="15"/>
      <c r="R191" s="58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</row>
    <row r="192" spans="2:31" x14ac:dyDescent="0.25">
      <c r="B192" s="8"/>
      <c r="C192" s="5"/>
      <c r="D192" s="5"/>
      <c r="E192" s="5"/>
      <c r="F192" s="28"/>
      <c r="G192" s="29" t="s">
        <v>452</v>
      </c>
      <c r="H192" s="5"/>
      <c r="I192" s="5"/>
      <c r="J192" s="5"/>
      <c r="K192" s="9"/>
      <c r="N192" s="15"/>
      <c r="O192" s="15"/>
      <c r="P192" s="15"/>
      <c r="R192" s="58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</row>
    <row r="193" spans="2:31" x14ac:dyDescent="0.25">
      <c r="B193" s="8"/>
      <c r="C193" s="5"/>
      <c r="D193" s="5"/>
      <c r="E193" s="5"/>
      <c r="F193" s="28"/>
      <c r="G193" s="5"/>
      <c r="H193" s="5"/>
      <c r="I193" s="5"/>
      <c r="J193" s="5"/>
      <c r="K193" s="9"/>
      <c r="N193" s="15"/>
      <c r="O193" s="15"/>
      <c r="P193" s="15"/>
      <c r="R193" s="58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</row>
    <row r="194" spans="2:31" x14ac:dyDescent="0.25">
      <c r="B194" s="10"/>
      <c r="C194" s="316" t="s">
        <v>70</v>
      </c>
      <c r="D194" s="318" t="s">
        <v>415</v>
      </c>
      <c r="E194" s="334">
        <f>IF(D194="X",2%,0%)</f>
        <v>0.02</v>
      </c>
      <c r="F194" s="28"/>
      <c r="G194" s="5"/>
      <c r="H194" s="316" t="s">
        <v>151</v>
      </c>
      <c r="I194" s="318"/>
      <c r="J194" s="334">
        <f>IF(I194="X",2%,0%)</f>
        <v>0</v>
      </c>
      <c r="K194" s="9"/>
      <c r="N194" s="15"/>
      <c r="O194" s="15"/>
      <c r="P194" s="15"/>
      <c r="R194" s="58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</row>
    <row r="195" spans="2:31" ht="7.5" customHeight="1" x14ac:dyDescent="0.25">
      <c r="B195" s="8"/>
      <c r="C195" s="5"/>
      <c r="D195" s="29"/>
      <c r="E195" s="73"/>
      <c r="F195" s="28"/>
      <c r="G195" s="5"/>
      <c r="H195" s="5"/>
      <c r="I195" s="320"/>
      <c r="J195" s="73"/>
      <c r="K195" s="9"/>
      <c r="N195" s="15"/>
      <c r="O195" s="15"/>
      <c r="P195" s="15"/>
      <c r="R195" s="58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</row>
    <row r="196" spans="2:31" x14ac:dyDescent="0.25">
      <c r="B196" s="10"/>
      <c r="C196" s="316" t="s">
        <v>71</v>
      </c>
      <c r="D196" s="318"/>
      <c r="E196" s="334">
        <f>IF(D196="X",1%,0%)</f>
        <v>0</v>
      </c>
      <c r="F196" s="28"/>
      <c r="G196" s="5"/>
      <c r="H196" s="316" t="s">
        <v>152</v>
      </c>
      <c r="I196" s="318"/>
      <c r="J196" s="334">
        <f>IF(I196="X",2%,0%)</f>
        <v>0</v>
      </c>
      <c r="K196" s="9"/>
      <c r="N196" s="15"/>
      <c r="O196" s="15"/>
      <c r="P196" s="15"/>
      <c r="R196" s="58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</row>
    <row r="197" spans="2:31" ht="7.5" customHeight="1" x14ac:dyDescent="0.25">
      <c r="B197" s="8"/>
      <c r="C197" s="5"/>
      <c r="D197" s="29"/>
      <c r="E197" s="73"/>
      <c r="F197" s="28"/>
      <c r="G197" s="5"/>
      <c r="H197" s="5"/>
      <c r="I197" s="320"/>
      <c r="J197" s="73"/>
      <c r="K197" s="9"/>
      <c r="N197" s="15"/>
      <c r="O197" s="15"/>
      <c r="P197" s="15"/>
      <c r="R197" s="58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</row>
    <row r="198" spans="2:31" x14ac:dyDescent="0.25">
      <c r="B198" s="8"/>
      <c r="C198" s="316" t="s">
        <v>122</v>
      </c>
      <c r="D198" s="318"/>
      <c r="E198" s="334">
        <f>IF(D198="X",1.5%,0%)</f>
        <v>0</v>
      </c>
      <c r="F198" s="28"/>
      <c r="G198" s="5"/>
      <c r="H198" s="316" t="s">
        <v>153</v>
      </c>
      <c r="I198" s="318" t="s">
        <v>415</v>
      </c>
      <c r="J198" s="334">
        <f>IF(I198="X",2%,0%)</f>
        <v>0.02</v>
      </c>
      <c r="K198" s="9"/>
      <c r="N198" s="15"/>
      <c r="O198" s="15"/>
      <c r="P198" s="15"/>
      <c r="R198" s="58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</row>
    <row r="199" spans="2:31" ht="7.5" customHeight="1" x14ac:dyDescent="0.25">
      <c r="B199" s="8"/>
      <c r="C199" s="5"/>
      <c r="D199" s="5"/>
      <c r="E199" s="5"/>
      <c r="F199" s="28"/>
      <c r="G199" s="5"/>
      <c r="H199" s="5"/>
      <c r="I199" s="320"/>
      <c r="J199" s="73"/>
      <c r="K199" s="9"/>
      <c r="N199" s="15"/>
      <c r="O199" s="15"/>
      <c r="P199" s="15"/>
      <c r="R199" s="58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</row>
    <row r="200" spans="2:31" x14ac:dyDescent="0.25">
      <c r="B200" s="8"/>
      <c r="C200" s="5"/>
      <c r="D200" s="5"/>
      <c r="E200" s="5"/>
      <c r="F200" s="28"/>
      <c r="G200" s="5"/>
      <c r="H200" s="316" t="s">
        <v>154</v>
      </c>
      <c r="I200" s="318"/>
      <c r="J200" s="334">
        <f>IF(I200="X",2%,0%)</f>
        <v>0</v>
      </c>
      <c r="K200" s="9"/>
      <c r="N200" s="15"/>
      <c r="O200" s="15"/>
      <c r="P200" s="15"/>
      <c r="R200" s="58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</row>
    <row r="201" spans="2:31" x14ac:dyDescent="0.25">
      <c r="B201" s="8"/>
      <c r="C201" s="5"/>
      <c r="D201" s="5"/>
      <c r="E201" s="5"/>
      <c r="F201" s="28"/>
      <c r="G201" s="5"/>
      <c r="H201" s="5"/>
      <c r="I201" s="5"/>
      <c r="J201" s="5"/>
      <c r="K201" s="9"/>
      <c r="N201" s="15"/>
      <c r="O201" s="15"/>
      <c r="P201" s="15"/>
      <c r="R201" s="58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</row>
    <row r="202" spans="2:31" x14ac:dyDescent="0.25">
      <c r="B202" s="10" t="s">
        <v>155</v>
      </c>
      <c r="C202" s="5"/>
      <c r="D202" s="5"/>
      <c r="E202" s="5"/>
      <c r="F202" s="28"/>
      <c r="G202" s="29" t="s">
        <v>156</v>
      </c>
      <c r="H202" s="5"/>
      <c r="I202" s="5"/>
      <c r="J202" s="5"/>
      <c r="K202" s="9"/>
      <c r="N202" s="15"/>
      <c r="O202" s="15"/>
      <c r="P202" s="15"/>
      <c r="R202" s="58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</row>
    <row r="203" spans="2:31" x14ac:dyDescent="0.25">
      <c r="B203" s="10"/>
      <c r="C203" s="5"/>
      <c r="D203" s="5"/>
      <c r="E203" s="5"/>
      <c r="F203" s="173">
        <f>SUM(E204:E208)</f>
        <v>1.4999999999999999E-2</v>
      </c>
      <c r="G203" s="10"/>
      <c r="H203" s="5"/>
      <c r="I203" s="5"/>
      <c r="J203" s="5"/>
      <c r="K203" s="9"/>
      <c r="N203" s="15"/>
      <c r="O203" s="15"/>
      <c r="P203" s="15"/>
      <c r="R203" s="58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 spans="2:31" x14ac:dyDescent="0.25">
      <c r="B204" s="10"/>
      <c r="C204" s="316" t="s">
        <v>70</v>
      </c>
      <c r="D204" s="318"/>
      <c r="E204" s="334">
        <f>IF(D204="X",2%,0%)</f>
        <v>0</v>
      </c>
      <c r="F204" s="28"/>
      <c r="G204" s="43" t="s">
        <v>157</v>
      </c>
      <c r="H204" s="43" t="s">
        <v>158</v>
      </c>
      <c r="I204" s="336" t="s">
        <v>159</v>
      </c>
      <c r="J204" s="336"/>
      <c r="K204" s="319" t="s">
        <v>415</v>
      </c>
      <c r="N204" s="15"/>
      <c r="O204" s="15"/>
      <c r="P204" s="15"/>
      <c r="R204" s="58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</row>
    <row r="205" spans="2:31" ht="7.5" customHeight="1" x14ac:dyDescent="0.25">
      <c r="B205" s="8"/>
      <c r="C205" s="5"/>
      <c r="D205" s="29"/>
      <c r="E205" s="73"/>
      <c r="F205" s="28"/>
      <c r="G205" s="44"/>
      <c r="H205" s="44"/>
      <c r="I205" s="45"/>
      <c r="J205" s="13"/>
      <c r="K205" s="109"/>
      <c r="N205" s="15"/>
      <c r="O205" s="15"/>
      <c r="P205" s="15"/>
      <c r="R205" s="58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 spans="2:31" x14ac:dyDescent="0.25">
      <c r="B206" s="10"/>
      <c r="C206" s="316" t="s">
        <v>71</v>
      </c>
      <c r="D206" s="318"/>
      <c r="E206" s="334">
        <f>IF(D206="X",1%,0%)</f>
        <v>0</v>
      </c>
      <c r="F206" s="28"/>
      <c r="G206" s="43" t="s">
        <v>160</v>
      </c>
      <c r="H206" s="43" t="s">
        <v>161</v>
      </c>
      <c r="I206" s="356" t="s">
        <v>162</v>
      </c>
      <c r="J206" s="356"/>
      <c r="K206" s="319"/>
      <c r="N206" s="15"/>
      <c r="O206" s="15"/>
      <c r="P206" s="15"/>
      <c r="R206" s="58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 spans="2:31" ht="7.5" customHeight="1" x14ac:dyDescent="0.25">
      <c r="B207" s="8"/>
      <c r="C207" s="5"/>
      <c r="D207" s="29"/>
      <c r="E207" s="73"/>
      <c r="F207" s="28"/>
      <c r="G207" s="44"/>
      <c r="H207" s="44"/>
      <c r="I207" s="45"/>
      <c r="J207" s="13"/>
      <c r="K207" s="109"/>
      <c r="N207" s="15"/>
      <c r="O207" s="15"/>
      <c r="P207" s="15"/>
      <c r="R207" s="58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 spans="2:31" x14ac:dyDescent="0.25">
      <c r="B208" s="8"/>
      <c r="C208" s="316" t="s">
        <v>122</v>
      </c>
      <c r="D208" s="318" t="s">
        <v>415</v>
      </c>
      <c r="E208" s="334">
        <f>IF(D208="X",1.5%,0%)</f>
        <v>1.4999999999999999E-2</v>
      </c>
      <c r="F208" s="28"/>
      <c r="G208" s="43" t="s">
        <v>163</v>
      </c>
      <c r="H208" s="43" t="s">
        <v>164</v>
      </c>
      <c r="I208" s="336" t="s">
        <v>165</v>
      </c>
      <c r="J208" s="336"/>
      <c r="K208" s="319"/>
      <c r="N208" s="15"/>
      <c r="O208" s="15"/>
      <c r="P208" s="15"/>
      <c r="R208" s="58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 spans="2:31" ht="7.5" customHeight="1" x14ac:dyDescent="0.25">
      <c r="B209" s="8"/>
      <c r="C209" s="5"/>
      <c r="D209" s="5"/>
      <c r="E209" s="5"/>
      <c r="F209" s="28"/>
      <c r="G209" s="44"/>
      <c r="H209" s="44"/>
      <c r="I209" s="45"/>
      <c r="J209" s="13"/>
      <c r="K209" s="109"/>
      <c r="N209" s="15"/>
      <c r="O209" s="15"/>
      <c r="P209" s="15"/>
      <c r="R209" s="58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 spans="2:31" x14ac:dyDescent="0.25">
      <c r="B210" s="8"/>
      <c r="C210" s="5"/>
      <c r="D210" s="5"/>
      <c r="E210" s="5"/>
      <c r="F210" s="28"/>
      <c r="G210" s="43" t="s">
        <v>166</v>
      </c>
      <c r="H210" s="43" t="s">
        <v>167</v>
      </c>
      <c r="I210" s="336" t="s">
        <v>168</v>
      </c>
      <c r="J210" s="336"/>
      <c r="K210" s="319"/>
      <c r="N210" s="15"/>
      <c r="O210" s="15"/>
      <c r="P210" s="15"/>
      <c r="R210" s="58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 spans="2:31" x14ac:dyDescent="0.25">
      <c r="B211" s="10" t="s">
        <v>169</v>
      </c>
      <c r="C211" s="5"/>
      <c r="D211" s="5"/>
      <c r="E211" s="5"/>
      <c r="F211" s="173">
        <f>SUM(E213:E215)</f>
        <v>0.01</v>
      </c>
      <c r="G211" s="5"/>
      <c r="H211" s="5"/>
      <c r="I211" s="5"/>
      <c r="J211" s="5"/>
      <c r="K211" s="9"/>
      <c r="N211" s="15"/>
      <c r="O211" s="15"/>
      <c r="P211" s="15"/>
      <c r="R211" s="58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 spans="2:31" x14ac:dyDescent="0.25">
      <c r="B212" s="8"/>
      <c r="C212" s="5"/>
      <c r="D212" s="5"/>
      <c r="E212" s="5"/>
      <c r="F212" s="28"/>
      <c r="G212" s="5"/>
      <c r="H212" s="5"/>
      <c r="I212" s="5"/>
      <c r="J212" s="5"/>
      <c r="K212" s="9"/>
      <c r="N212" s="15"/>
      <c r="O212" s="15"/>
      <c r="P212" s="15"/>
      <c r="R212" s="58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 spans="2:31" x14ac:dyDescent="0.25">
      <c r="B213" s="8"/>
      <c r="C213" s="316" t="s">
        <v>70</v>
      </c>
      <c r="D213" s="318"/>
      <c r="E213" s="334">
        <f>IF(D213="X",1%,0%)</f>
        <v>0</v>
      </c>
      <c r="F213" s="28"/>
      <c r="G213" s="5"/>
      <c r="H213" s="5"/>
      <c r="I213" s="5"/>
      <c r="J213" s="5"/>
      <c r="K213" s="9"/>
      <c r="N213" s="15"/>
      <c r="O213" s="15"/>
      <c r="P213" s="15"/>
      <c r="R213" s="58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 spans="2:31" ht="7.5" customHeight="1" x14ac:dyDescent="0.25">
      <c r="B214" s="8"/>
      <c r="C214" s="5"/>
      <c r="D214" s="320"/>
      <c r="E214" s="72"/>
      <c r="F214" s="28"/>
      <c r="G214" s="44"/>
      <c r="H214" s="44"/>
      <c r="I214" s="45"/>
      <c r="J214" s="13"/>
      <c r="K214" s="9"/>
      <c r="N214" s="15"/>
      <c r="O214" s="15"/>
      <c r="P214" s="15"/>
      <c r="R214" s="58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 spans="2:31" x14ac:dyDescent="0.25">
      <c r="B215" s="8"/>
      <c r="C215" s="316" t="s">
        <v>71</v>
      </c>
      <c r="D215" s="318" t="s">
        <v>415</v>
      </c>
      <c r="E215" s="334">
        <f>IF(D215="X",1%,0%)</f>
        <v>0.01</v>
      </c>
      <c r="F215" s="28"/>
      <c r="G215" s="5"/>
      <c r="H215" s="5"/>
      <c r="I215" s="5"/>
      <c r="J215" s="5"/>
      <c r="K215" s="9"/>
      <c r="N215" s="15"/>
      <c r="O215" s="15"/>
      <c r="P215" s="15"/>
      <c r="R215" s="58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 spans="2:31" x14ac:dyDescent="0.25">
      <c r="B216" s="8"/>
      <c r="C216" s="5"/>
      <c r="D216" s="5"/>
      <c r="E216" s="5"/>
      <c r="F216" s="5"/>
      <c r="G216" s="5"/>
      <c r="H216" s="5"/>
      <c r="I216" s="5"/>
      <c r="J216" s="5"/>
      <c r="K216" s="9"/>
      <c r="N216" s="15"/>
      <c r="O216" s="15"/>
      <c r="P216" s="15"/>
      <c r="R216" s="58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 spans="2:31" s="3" customFormat="1" x14ac:dyDescent="0.25">
      <c r="B217" s="366" t="s">
        <v>170</v>
      </c>
      <c r="C217" s="367"/>
      <c r="D217" s="367"/>
      <c r="E217" s="367"/>
      <c r="F217" s="367"/>
      <c r="G217" s="367"/>
      <c r="H217" s="367"/>
      <c r="I217" s="367"/>
      <c r="J217" s="367"/>
      <c r="K217" s="368"/>
      <c r="L217" s="60">
        <f>+L218</f>
        <v>0.7</v>
      </c>
      <c r="N217" s="15"/>
      <c r="O217" s="15"/>
      <c r="P217" s="15"/>
      <c r="Q217" s="64"/>
      <c r="R217" s="58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 spans="2:31" x14ac:dyDescent="0.25">
      <c r="B218" s="8"/>
      <c r="C218" s="5"/>
      <c r="D218" s="5"/>
      <c r="E218" s="5"/>
      <c r="F218" s="5"/>
      <c r="G218" s="5"/>
      <c r="H218" s="5"/>
      <c r="I218" s="5"/>
      <c r="J218" s="5"/>
      <c r="K218" s="9"/>
      <c r="L218" s="70">
        <f>+M223+M230</f>
        <v>0.7</v>
      </c>
      <c r="N218" s="15"/>
      <c r="O218" s="15"/>
      <c r="P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 spans="2:31" x14ac:dyDescent="0.25">
      <c r="B219" s="41" t="s">
        <v>171</v>
      </c>
      <c r="C219" s="5"/>
      <c r="D219" s="5"/>
      <c r="E219" s="5"/>
      <c r="F219" s="5"/>
      <c r="G219" s="5"/>
      <c r="H219" s="5"/>
      <c r="I219" s="5"/>
      <c r="J219" s="339" t="s">
        <v>2</v>
      </c>
      <c r="K219" s="340"/>
      <c r="N219" s="63" t="s">
        <v>453</v>
      </c>
      <c r="O219" s="15"/>
      <c r="P219" s="15"/>
      <c r="R219" s="177" t="s">
        <v>454</v>
      </c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 spans="2:31" x14ac:dyDescent="0.25">
      <c r="B220" s="8"/>
      <c r="C220" s="5"/>
      <c r="D220" s="5"/>
      <c r="E220" s="5"/>
      <c r="F220" s="5"/>
      <c r="G220" s="5"/>
      <c r="H220" s="5"/>
      <c r="I220" s="5"/>
      <c r="J220" s="341"/>
      <c r="K220" s="342"/>
      <c r="N220" s="180">
        <v>8</v>
      </c>
      <c r="O220" s="180" t="s">
        <v>455</v>
      </c>
      <c r="P220" s="181">
        <v>0.4</v>
      </c>
      <c r="R220" s="182">
        <v>1</v>
      </c>
      <c r="S220" s="182" t="s">
        <v>456</v>
      </c>
      <c r="T220" s="183">
        <v>0.3</v>
      </c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 spans="2:31" x14ac:dyDescent="0.25">
      <c r="B221" s="10" t="s">
        <v>172</v>
      </c>
      <c r="C221" s="5"/>
      <c r="D221" s="5"/>
      <c r="E221" s="5"/>
      <c r="F221" s="5"/>
      <c r="G221" s="5"/>
      <c r="H221" s="5"/>
      <c r="I221" s="549" t="s">
        <v>457</v>
      </c>
      <c r="J221" s="337" t="s">
        <v>173</v>
      </c>
      <c r="K221" s="338"/>
      <c r="N221" s="318">
        <v>1</v>
      </c>
      <c r="O221" s="318" t="s">
        <v>455</v>
      </c>
      <c r="P221" s="176">
        <v>0.3</v>
      </c>
      <c r="R221" s="139">
        <v>2</v>
      </c>
      <c r="S221" s="139" t="s">
        <v>458</v>
      </c>
      <c r="T221" s="184">
        <v>0.15</v>
      </c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 spans="2:31" x14ac:dyDescent="0.25">
      <c r="B222" s="10"/>
      <c r="C222" s="5"/>
      <c r="D222" s="5"/>
      <c r="E222" s="5"/>
      <c r="F222" s="5"/>
      <c r="G222" s="5"/>
      <c r="H222" s="5"/>
      <c r="I222" s="550"/>
      <c r="J222" s="337"/>
      <c r="K222" s="338"/>
      <c r="N222" s="15"/>
      <c r="O222" s="15"/>
      <c r="P222" s="15"/>
      <c r="R222" s="185">
        <v>3</v>
      </c>
      <c r="S222" s="185" t="s">
        <v>459</v>
      </c>
      <c r="T222" s="186">
        <v>0</v>
      </c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 spans="2:31" ht="25.5" x14ac:dyDescent="0.25">
      <c r="B223" s="10"/>
      <c r="C223" s="5"/>
      <c r="D223" s="5"/>
      <c r="E223" s="5"/>
      <c r="F223" s="5"/>
      <c r="G223" s="5"/>
      <c r="H223" s="5"/>
      <c r="I223" s="48" t="s">
        <v>460</v>
      </c>
      <c r="J223" s="46" t="s">
        <v>70</v>
      </c>
      <c r="K223" s="47" t="s">
        <v>71</v>
      </c>
      <c r="M223" s="179">
        <f>SUM(L224:L229,L231:L232)</f>
        <v>0.39999999999999997</v>
      </c>
      <c r="N223" s="15"/>
      <c r="O223" s="15"/>
      <c r="P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 spans="2:31" ht="15" x14ac:dyDescent="0.25">
      <c r="B224" s="10" t="s">
        <v>461</v>
      </c>
      <c r="C224" s="5"/>
      <c r="D224" s="5"/>
      <c r="E224" s="5"/>
      <c r="F224" s="5"/>
      <c r="G224" s="5"/>
      <c r="H224" s="81"/>
      <c r="I224" s="77">
        <v>3</v>
      </c>
      <c r="J224" s="318" t="s">
        <v>415</v>
      </c>
      <c r="K224" s="319"/>
      <c r="L224" s="178">
        <f>IF(I224=0,N234,IF(I224=1,N235,IF(I224=2,N236,IF(I224=3,N237,IF(I224=4,N238,IF(I224=5,N239,IF(I224=6,N240,IF(I224=7,N241,IF(I224=8,N242,0%)))))))))</f>
        <v>0.05</v>
      </c>
      <c r="M224" s="335"/>
      <c r="N224" s="15"/>
      <c r="O224" s="15"/>
      <c r="P224" s="15"/>
      <c r="R224" s="58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 spans="2:31" ht="15" x14ac:dyDescent="0.25">
      <c r="B225" s="10" t="s">
        <v>176</v>
      </c>
      <c r="C225" s="5"/>
      <c r="D225" s="5"/>
      <c r="E225" s="5"/>
      <c r="F225" s="5"/>
      <c r="G225" s="5"/>
      <c r="H225" s="81"/>
      <c r="I225" s="77">
        <v>3</v>
      </c>
      <c r="J225" s="318" t="s">
        <v>415</v>
      </c>
      <c r="K225" s="319"/>
      <c r="L225" s="178">
        <f>IF(I225=0,N244,IF(I225=1,N245,IF(I225=2,N246,IF(I225=3,N247,IF(I225=4,N248,IF(I225=5,N249,IF(I225=6,N250,IF(I225=7,N251,IF(I225=8,N252,0%)))))))))</f>
        <v>0.05</v>
      </c>
      <c r="M225" s="335"/>
      <c r="N225" s="15"/>
      <c r="O225" s="15"/>
      <c r="P225" s="15"/>
      <c r="R225" s="58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 spans="2:31" ht="15" x14ac:dyDescent="0.25">
      <c r="B226" s="10" t="s">
        <v>177</v>
      </c>
      <c r="C226" s="5"/>
      <c r="D226" s="5"/>
      <c r="E226" s="5"/>
      <c r="F226" s="5"/>
      <c r="G226" s="5"/>
      <c r="H226" s="81"/>
      <c r="I226" s="77">
        <v>3</v>
      </c>
      <c r="J226" s="318" t="s">
        <v>415</v>
      </c>
      <c r="K226" s="319"/>
      <c r="L226" s="178">
        <f>IF(I226=0,N254,IF(I226=1,N255,IF(I226=2,N256,IF(I226=3,N257,IF(I226=4,N258,IF(I226=5,N259,IF(I226=6,N260,IF(I226=7,N261,IF(I226=8,N262,0%)))))))))</f>
        <v>0.05</v>
      </c>
      <c r="M226" s="335"/>
      <c r="N226" s="15"/>
      <c r="O226" s="15"/>
      <c r="P226" s="15"/>
      <c r="R226" s="58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 spans="2:31" ht="15" x14ac:dyDescent="0.25">
      <c r="B227" s="10" t="s">
        <v>463</v>
      </c>
      <c r="C227" s="5"/>
      <c r="D227" s="5"/>
      <c r="E227" s="5"/>
      <c r="F227" s="5"/>
      <c r="G227" s="5"/>
      <c r="H227" s="81"/>
      <c r="I227" s="77">
        <v>1</v>
      </c>
      <c r="J227" s="318" t="s">
        <v>415</v>
      </c>
      <c r="K227" s="319"/>
      <c r="L227" s="178">
        <f>IF(I227=0,Q234,IF(I227=1,Q235,0%))</f>
        <v>0.05</v>
      </c>
      <c r="M227" s="335"/>
      <c r="N227" s="15"/>
      <c r="O227" s="15"/>
      <c r="P227" s="15"/>
      <c r="R227" s="58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 spans="2:31" ht="15" x14ac:dyDescent="0.25">
      <c r="B228" s="10" t="s">
        <v>464</v>
      </c>
      <c r="C228" s="5"/>
      <c r="D228" s="5"/>
      <c r="E228" s="5"/>
      <c r="F228" s="5"/>
      <c r="G228" s="5"/>
      <c r="H228" s="81"/>
      <c r="I228" s="77">
        <v>1</v>
      </c>
      <c r="J228" s="318" t="s">
        <v>415</v>
      </c>
      <c r="K228" s="319"/>
      <c r="L228" s="178">
        <f>IF(I228=0,T234,IF(I228=1,T235,0%))</f>
        <v>0.05</v>
      </c>
      <c r="M228" s="335"/>
      <c r="N228" s="15"/>
      <c r="O228" s="15"/>
      <c r="P228" s="15"/>
      <c r="R228" s="58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 spans="2:31" ht="15" x14ac:dyDescent="0.25">
      <c r="B229" s="10" t="s">
        <v>465</v>
      </c>
      <c r="C229" s="5"/>
      <c r="D229" s="5"/>
      <c r="E229" s="5"/>
      <c r="F229" s="5"/>
      <c r="G229" s="5"/>
      <c r="H229" s="81"/>
      <c r="I229" s="77">
        <v>1</v>
      </c>
      <c r="J229" s="318" t="s">
        <v>415</v>
      </c>
      <c r="K229" s="319"/>
      <c r="L229" s="178">
        <f>IF(I229=0,T234,IF(I229=1,T235,0%))</f>
        <v>0.05</v>
      </c>
      <c r="M229" s="335"/>
      <c r="N229" s="15"/>
      <c r="O229" s="15"/>
      <c r="P229" s="15"/>
      <c r="R229" s="58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 spans="2:31" ht="15" x14ac:dyDescent="0.25">
      <c r="B230" s="10" t="s">
        <v>466</v>
      </c>
      <c r="C230" s="5"/>
      <c r="D230" s="5"/>
      <c r="E230" s="5"/>
      <c r="F230" s="5"/>
      <c r="G230" s="5"/>
      <c r="H230" s="81"/>
      <c r="I230" s="77">
        <v>1</v>
      </c>
      <c r="J230" s="318" t="s">
        <v>415</v>
      </c>
      <c r="K230" s="319"/>
      <c r="L230" s="178">
        <f>IFERROR(VLOOKUP(I230,R220:T222,3,0),0)</f>
        <v>0.3</v>
      </c>
      <c r="M230" s="179">
        <f>+L230</f>
        <v>0.3</v>
      </c>
      <c r="N230" s="15"/>
      <c r="O230" s="15"/>
      <c r="P230" s="15"/>
      <c r="R230" s="58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 spans="2:31" ht="15" x14ac:dyDescent="0.25">
      <c r="B231" s="10" t="s">
        <v>467</v>
      </c>
      <c r="C231" s="5"/>
      <c r="D231" s="5"/>
      <c r="E231" s="5"/>
      <c r="F231" s="5"/>
      <c r="G231" s="5"/>
      <c r="H231" s="81"/>
      <c r="I231" s="77">
        <v>2</v>
      </c>
      <c r="J231" s="318" t="s">
        <v>415</v>
      </c>
      <c r="K231" s="319"/>
      <c r="L231" s="178">
        <f>IF(I231=0,Q244,IF(I231=1,Q245,IF(I231=2,Q246,0%)))</f>
        <v>0.05</v>
      </c>
      <c r="M231" s="335"/>
      <c r="N231" s="15"/>
      <c r="O231" s="15"/>
      <c r="P231" s="15"/>
      <c r="R231" s="58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 spans="2:31" ht="15" x14ac:dyDescent="0.25">
      <c r="B232" s="10" t="s">
        <v>468</v>
      </c>
      <c r="C232" s="5"/>
      <c r="D232" s="5"/>
      <c r="E232" s="5"/>
      <c r="F232" s="5"/>
      <c r="G232" s="5"/>
      <c r="H232" s="81"/>
      <c r="I232" s="77">
        <v>0</v>
      </c>
      <c r="J232" s="318"/>
      <c r="K232" s="319" t="s">
        <v>415</v>
      </c>
      <c r="L232" s="178">
        <f>IF(I232=0,Q254,IF(I232=1,Q255,0%))</f>
        <v>0.05</v>
      </c>
      <c r="M232" s="335"/>
      <c r="N232" s="15"/>
      <c r="O232" s="15"/>
      <c r="P232" s="15"/>
      <c r="R232" s="58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 spans="2:31" x14ac:dyDescent="0.25">
      <c r="B233" s="8"/>
      <c r="C233" s="5"/>
      <c r="D233" s="5"/>
      <c r="E233" s="5"/>
      <c r="F233" s="5"/>
      <c r="G233" s="5"/>
      <c r="H233" s="81"/>
      <c r="I233" s="5"/>
      <c r="J233" s="5"/>
      <c r="K233" s="9"/>
      <c r="N233" s="15"/>
      <c r="O233" s="15"/>
      <c r="P233" s="15"/>
      <c r="R233" s="58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 spans="2:31" s="3" customFormat="1" x14ac:dyDescent="0.25">
      <c r="B234" s="366" t="s">
        <v>469</v>
      </c>
      <c r="C234" s="367"/>
      <c r="D234" s="367"/>
      <c r="E234" s="367"/>
      <c r="F234" s="367"/>
      <c r="G234" s="367"/>
      <c r="H234" s="367"/>
      <c r="I234" s="367"/>
      <c r="J234" s="367"/>
      <c r="K234" s="368"/>
      <c r="L234" s="75" t="s">
        <v>470</v>
      </c>
      <c r="M234" s="58">
        <v>0</v>
      </c>
      <c r="N234" s="64">
        <v>0</v>
      </c>
      <c r="O234" s="75" t="s">
        <v>471</v>
      </c>
      <c r="P234" s="58">
        <v>0</v>
      </c>
      <c r="Q234" s="64">
        <v>0</v>
      </c>
      <c r="R234" s="75" t="s">
        <v>472</v>
      </c>
      <c r="S234" s="58">
        <v>0</v>
      </c>
      <c r="T234" s="64">
        <v>0.05</v>
      </c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 spans="2:31" ht="15" x14ac:dyDescent="0.25">
      <c r="B235" s="512" t="s">
        <v>473</v>
      </c>
      <c r="C235" s="513"/>
      <c r="D235" s="513"/>
      <c r="E235" s="513"/>
      <c r="F235" s="513"/>
      <c r="G235" s="513"/>
      <c r="H235" s="513"/>
      <c r="I235" s="513"/>
      <c r="J235" s="513"/>
      <c r="K235" s="514"/>
      <c r="L235" s="75"/>
      <c r="M235" s="58">
        <v>1</v>
      </c>
      <c r="N235" s="64">
        <v>0.02</v>
      </c>
      <c r="O235" s="15"/>
      <c r="P235" s="58">
        <v>1</v>
      </c>
      <c r="Q235" s="64">
        <v>0.05</v>
      </c>
      <c r="R235" s="58"/>
      <c r="S235" s="58">
        <v>1</v>
      </c>
      <c r="T235" s="64">
        <v>0.05</v>
      </c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 spans="2:31" ht="15" x14ac:dyDescent="0.25">
      <c r="B236" s="512"/>
      <c r="C236" s="513"/>
      <c r="D236" s="513"/>
      <c r="E236" s="513"/>
      <c r="F236" s="513"/>
      <c r="G236" s="513"/>
      <c r="H236" s="513"/>
      <c r="I236" s="513"/>
      <c r="J236" s="513"/>
      <c r="K236" s="514"/>
      <c r="L236" s="76"/>
      <c r="M236" s="58">
        <v>2</v>
      </c>
      <c r="N236" s="64">
        <v>0.03</v>
      </c>
      <c r="O236" s="15"/>
      <c r="P236" s="15"/>
      <c r="R236" s="58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 spans="2:31" ht="15" x14ac:dyDescent="0.25">
      <c r="B237" s="512"/>
      <c r="C237" s="513"/>
      <c r="D237" s="513"/>
      <c r="E237" s="513"/>
      <c r="F237" s="513"/>
      <c r="G237" s="513"/>
      <c r="H237" s="513"/>
      <c r="I237" s="513"/>
      <c r="J237" s="513"/>
      <c r="K237" s="514"/>
      <c r="L237" s="75"/>
      <c r="M237" s="58">
        <v>3</v>
      </c>
      <c r="N237" s="64">
        <v>0.05</v>
      </c>
      <c r="O237" s="15"/>
      <c r="P237" s="15"/>
      <c r="R237" s="58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 spans="2:31" ht="15" x14ac:dyDescent="0.25">
      <c r="B238" s="512"/>
      <c r="C238" s="513"/>
      <c r="D238" s="513"/>
      <c r="E238" s="513"/>
      <c r="F238" s="513"/>
      <c r="G238" s="513"/>
      <c r="H238" s="513"/>
      <c r="I238" s="513"/>
      <c r="J238" s="513"/>
      <c r="K238" s="514"/>
      <c r="L238" s="75"/>
      <c r="M238" s="58">
        <v>4</v>
      </c>
      <c r="N238" s="64">
        <v>0.05</v>
      </c>
      <c r="O238" s="15"/>
      <c r="P238" s="15"/>
      <c r="R238" s="58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 spans="2:31" ht="15" x14ac:dyDescent="0.25">
      <c r="B239" s="512"/>
      <c r="C239" s="513"/>
      <c r="D239" s="513"/>
      <c r="E239" s="513"/>
      <c r="F239" s="513"/>
      <c r="G239" s="513"/>
      <c r="H239" s="513"/>
      <c r="I239" s="513"/>
      <c r="J239" s="513"/>
      <c r="K239" s="514"/>
      <c r="L239" s="75"/>
      <c r="M239" s="58">
        <v>5</v>
      </c>
      <c r="N239" s="64">
        <v>0.05</v>
      </c>
      <c r="O239" s="15"/>
      <c r="P239" s="15"/>
      <c r="R239" s="58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 spans="2:31" ht="15" x14ac:dyDescent="0.25">
      <c r="B240" s="512"/>
      <c r="C240" s="513"/>
      <c r="D240" s="513"/>
      <c r="E240" s="513"/>
      <c r="F240" s="513"/>
      <c r="G240" s="513"/>
      <c r="H240" s="513"/>
      <c r="I240" s="513"/>
      <c r="J240" s="513"/>
      <c r="K240" s="514"/>
      <c r="L240" s="15"/>
      <c r="M240" s="58">
        <v>6</v>
      </c>
      <c r="N240" s="64">
        <v>0.05</v>
      </c>
      <c r="O240" s="15"/>
      <c r="P240" s="15"/>
      <c r="Q240" s="15"/>
      <c r="R240" s="58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 spans="2:31" ht="15" x14ac:dyDescent="0.25">
      <c r="B241" s="512"/>
      <c r="C241" s="513"/>
      <c r="D241" s="513"/>
      <c r="E241" s="513"/>
      <c r="F241" s="513"/>
      <c r="G241" s="513"/>
      <c r="H241" s="513"/>
      <c r="I241" s="513"/>
      <c r="J241" s="513"/>
      <c r="K241" s="514"/>
      <c r="L241" s="15"/>
      <c r="M241" s="58">
        <v>7</v>
      </c>
      <c r="N241" s="64">
        <v>0.05</v>
      </c>
      <c r="O241" s="15"/>
      <c r="P241" s="15"/>
      <c r="Q241" s="15"/>
      <c r="R241" s="58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 spans="2:31" ht="15" x14ac:dyDescent="0.25">
      <c r="B242" s="512"/>
      <c r="C242" s="513"/>
      <c r="D242" s="513"/>
      <c r="E242" s="513"/>
      <c r="F242" s="513"/>
      <c r="G242" s="513"/>
      <c r="H242" s="513"/>
      <c r="I242" s="513"/>
      <c r="J242" s="513"/>
      <c r="K242" s="514"/>
      <c r="L242" s="15"/>
      <c r="M242" s="58">
        <v>8</v>
      </c>
      <c r="N242" s="64">
        <v>0.05</v>
      </c>
      <c r="O242" s="15"/>
      <c r="P242" s="15"/>
      <c r="Q242" s="15"/>
      <c r="R242" s="58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</row>
    <row r="243" spans="2:31" ht="15" x14ac:dyDescent="0.25">
      <c r="B243" s="512"/>
      <c r="C243" s="513"/>
      <c r="D243" s="513"/>
      <c r="E243" s="513"/>
      <c r="F243" s="513"/>
      <c r="G243" s="513"/>
      <c r="H243" s="513"/>
      <c r="I243" s="513"/>
      <c r="J243" s="513"/>
      <c r="K243" s="514"/>
      <c r="L243" s="15"/>
      <c r="M243" s="15"/>
      <c r="N243" s="15"/>
      <c r="O243" s="15"/>
      <c r="P243" s="15"/>
      <c r="Q243" s="15"/>
      <c r="R243" s="58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</row>
    <row r="244" spans="2:31" ht="15" x14ac:dyDescent="0.25">
      <c r="B244" s="512"/>
      <c r="C244" s="513"/>
      <c r="D244" s="513"/>
      <c r="E244" s="513"/>
      <c r="F244" s="513"/>
      <c r="G244" s="513"/>
      <c r="H244" s="513"/>
      <c r="I244" s="513"/>
      <c r="J244" s="513"/>
      <c r="K244" s="514"/>
      <c r="L244" s="75" t="s">
        <v>474</v>
      </c>
      <c r="M244" s="58">
        <v>0</v>
      </c>
      <c r="N244" s="64">
        <v>0</v>
      </c>
      <c r="O244" s="75" t="s">
        <v>475</v>
      </c>
      <c r="P244" s="58">
        <v>0</v>
      </c>
      <c r="Q244" s="64">
        <v>0</v>
      </c>
      <c r="R244" s="75" t="s">
        <v>476</v>
      </c>
      <c r="S244" s="58">
        <v>0</v>
      </c>
      <c r="T244" s="64">
        <v>0.05</v>
      </c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</row>
    <row r="245" spans="2:31" ht="15" x14ac:dyDescent="0.25">
      <c r="B245" s="512"/>
      <c r="C245" s="513"/>
      <c r="D245" s="513"/>
      <c r="E245" s="513"/>
      <c r="F245" s="513"/>
      <c r="G245" s="513"/>
      <c r="H245" s="513"/>
      <c r="I245" s="513"/>
      <c r="J245" s="513"/>
      <c r="K245" s="514"/>
      <c r="L245" s="75"/>
      <c r="M245" s="58">
        <v>1</v>
      </c>
      <c r="N245" s="64">
        <v>0.02</v>
      </c>
      <c r="O245" s="15"/>
      <c r="P245" s="58">
        <v>1</v>
      </c>
      <c r="Q245" s="64">
        <v>0.03</v>
      </c>
      <c r="R245" s="58"/>
      <c r="S245" s="58">
        <v>1</v>
      </c>
      <c r="T245" s="64">
        <v>0.05</v>
      </c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</row>
    <row r="246" spans="2:31" ht="15" x14ac:dyDescent="0.25">
      <c r="B246" s="512"/>
      <c r="C246" s="513"/>
      <c r="D246" s="513"/>
      <c r="E246" s="513"/>
      <c r="F246" s="513"/>
      <c r="G246" s="513"/>
      <c r="H246" s="513"/>
      <c r="I246" s="513"/>
      <c r="J246" s="513"/>
      <c r="K246" s="514"/>
      <c r="L246" s="75"/>
      <c r="M246" s="58">
        <v>2</v>
      </c>
      <c r="N246" s="64">
        <v>0.03</v>
      </c>
      <c r="O246" s="15"/>
      <c r="P246" s="58">
        <v>2</v>
      </c>
      <c r="Q246" s="64">
        <v>0.05</v>
      </c>
      <c r="R246" s="58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</row>
    <row r="247" spans="2:31" s="3" customFormat="1" x14ac:dyDescent="0.25">
      <c r="B247" s="366" t="s">
        <v>477</v>
      </c>
      <c r="C247" s="367"/>
      <c r="D247" s="367"/>
      <c r="E247" s="367"/>
      <c r="F247" s="367"/>
      <c r="G247" s="367"/>
      <c r="H247" s="367"/>
      <c r="I247" s="367"/>
      <c r="J247" s="367"/>
      <c r="K247" s="368"/>
      <c r="L247" s="75"/>
      <c r="M247" s="58">
        <v>3</v>
      </c>
      <c r="N247" s="64">
        <v>0.05</v>
      </c>
      <c r="O247" s="15"/>
      <c r="P247" s="15"/>
      <c r="Q247" s="64"/>
      <c r="R247" s="58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</row>
    <row r="248" spans="2:31" ht="7.5" customHeight="1" x14ac:dyDescent="0.25">
      <c r="B248" s="512" t="s">
        <v>478</v>
      </c>
      <c r="C248" s="513"/>
      <c r="D248" s="513"/>
      <c r="E248" s="513"/>
      <c r="F248" s="513"/>
      <c r="G248" s="513"/>
      <c r="H248" s="513"/>
      <c r="I248" s="513"/>
      <c r="J248" s="513"/>
      <c r="K248" s="514"/>
      <c r="L248" s="75"/>
      <c r="M248" s="58">
        <v>4</v>
      </c>
      <c r="N248" s="64">
        <v>0.05</v>
      </c>
      <c r="O248" s="15"/>
      <c r="P248" s="15"/>
      <c r="R248" s="58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</row>
    <row r="249" spans="2:31" s="15" customFormat="1" ht="18.75" customHeight="1" x14ac:dyDescent="0.25">
      <c r="B249" s="512"/>
      <c r="C249" s="513"/>
      <c r="D249" s="513"/>
      <c r="E249" s="513"/>
      <c r="F249" s="513"/>
      <c r="G249" s="513"/>
      <c r="H249" s="513"/>
      <c r="I249" s="513"/>
      <c r="J249" s="513"/>
      <c r="K249" s="514"/>
      <c r="L249" s="75"/>
      <c r="M249" s="58">
        <v>5</v>
      </c>
      <c r="N249" s="64">
        <v>0.05</v>
      </c>
      <c r="Q249" s="64"/>
      <c r="R249" s="58"/>
    </row>
    <row r="250" spans="2:31" s="15" customFormat="1" ht="18.75" customHeight="1" x14ac:dyDescent="0.25">
      <c r="B250" s="512"/>
      <c r="C250" s="513"/>
      <c r="D250" s="513"/>
      <c r="E250" s="513"/>
      <c r="F250" s="513"/>
      <c r="G250" s="513"/>
      <c r="H250" s="513"/>
      <c r="I250" s="513"/>
      <c r="J250" s="513"/>
      <c r="K250" s="514"/>
      <c r="L250" s="75"/>
      <c r="M250" s="58">
        <v>6</v>
      </c>
      <c r="N250" s="64">
        <v>0.05</v>
      </c>
      <c r="Q250" s="64"/>
      <c r="R250" s="58"/>
    </row>
    <row r="251" spans="2:31" s="15" customFormat="1" x14ac:dyDescent="0.25">
      <c r="B251" s="512"/>
      <c r="C251" s="513"/>
      <c r="D251" s="513"/>
      <c r="E251" s="513"/>
      <c r="F251" s="513"/>
      <c r="G251" s="513"/>
      <c r="H251" s="513"/>
      <c r="I251" s="513"/>
      <c r="J251" s="513"/>
      <c r="K251" s="514"/>
      <c r="L251" s="59"/>
      <c r="M251" s="58">
        <v>7</v>
      </c>
      <c r="N251" s="64">
        <v>0.05</v>
      </c>
      <c r="Q251" s="64"/>
      <c r="R251" s="58"/>
    </row>
    <row r="252" spans="2:31" s="15" customFormat="1" x14ac:dyDescent="0.25">
      <c r="B252" s="512"/>
      <c r="C252" s="513"/>
      <c r="D252" s="513"/>
      <c r="E252" s="513"/>
      <c r="F252" s="513"/>
      <c r="G252" s="513"/>
      <c r="H252" s="513"/>
      <c r="I252" s="513"/>
      <c r="J252" s="513"/>
      <c r="K252" s="514"/>
      <c r="L252" s="59"/>
      <c r="M252" s="58">
        <v>8</v>
      </c>
      <c r="N252" s="64">
        <v>0.05</v>
      </c>
      <c r="Q252" s="64"/>
      <c r="R252" s="58"/>
    </row>
    <row r="253" spans="2:31" s="15" customFormat="1" x14ac:dyDescent="0.25">
      <c r="B253" s="512"/>
      <c r="C253" s="513"/>
      <c r="D253" s="513"/>
      <c r="E253" s="513"/>
      <c r="F253" s="513"/>
      <c r="G253" s="513"/>
      <c r="H253" s="513"/>
      <c r="I253" s="513"/>
      <c r="J253" s="513"/>
      <c r="K253" s="514"/>
      <c r="L253" s="59"/>
      <c r="M253" s="1"/>
      <c r="Q253" s="64"/>
      <c r="R253" s="58"/>
    </row>
    <row r="254" spans="2:31" s="15" customFormat="1" ht="18.75" customHeight="1" x14ac:dyDescent="0.25">
      <c r="B254" s="512"/>
      <c r="C254" s="513"/>
      <c r="D254" s="513"/>
      <c r="E254" s="513"/>
      <c r="F254" s="513"/>
      <c r="G254" s="513"/>
      <c r="H254" s="513"/>
      <c r="I254" s="513"/>
      <c r="J254" s="513"/>
      <c r="K254" s="514"/>
      <c r="L254" s="75" t="s">
        <v>479</v>
      </c>
      <c r="M254" s="58">
        <v>0</v>
      </c>
      <c r="N254" s="64">
        <v>0</v>
      </c>
      <c r="O254" s="75" t="s">
        <v>480</v>
      </c>
      <c r="P254" s="58">
        <v>0</v>
      </c>
      <c r="Q254" s="64">
        <v>0.05</v>
      </c>
      <c r="R254" s="58"/>
    </row>
    <row r="255" spans="2:31" s="15" customFormat="1" x14ac:dyDescent="0.25">
      <c r="B255" s="366" t="s">
        <v>616</v>
      </c>
      <c r="C255" s="367"/>
      <c r="D255" s="367"/>
      <c r="E255" s="367"/>
      <c r="F255" s="367"/>
      <c r="G255" s="367"/>
      <c r="H255" s="367"/>
      <c r="I255" s="367"/>
      <c r="J255" s="367"/>
      <c r="K255" s="368"/>
      <c r="L255" s="75"/>
      <c r="M255" s="58">
        <v>1</v>
      </c>
      <c r="N255" s="64">
        <v>0.02</v>
      </c>
      <c r="P255" s="58">
        <v>1</v>
      </c>
      <c r="Q255" s="64">
        <v>0.05</v>
      </c>
      <c r="R255" s="58"/>
    </row>
    <row r="256" spans="2:31" s="15" customFormat="1" ht="15" x14ac:dyDescent="0.25">
      <c r="B256" s="8"/>
      <c r="C256" s="5"/>
      <c r="D256" s="5"/>
      <c r="E256" s="5"/>
      <c r="F256" s="5"/>
      <c r="G256" s="5"/>
      <c r="H256" s="5"/>
      <c r="I256" s="5"/>
      <c r="J256" s="5"/>
      <c r="K256" s="9"/>
      <c r="L256" s="75"/>
      <c r="M256" s="58">
        <v>2</v>
      </c>
      <c r="N256" s="64">
        <v>0.03</v>
      </c>
      <c r="Q256" s="64"/>
      <c r="R256" s="58"/>
    </row>
    <row r="257" spans="2:31" s="15" customFormat="1" ht="15" x14ac:dyDescent="0.25">
      <c r="B257" s="16"/>
      <c r="C257" s="21"/>
      <c r="D257" s="14"/>
      <c r="E257" s="21" t="s">
        <v>182</v>
      </c>
      <c r="F257" s="14"/>
      <c r="G257" s="14"/>
      <c r="H257" s="14"/>
      <c r="I257" s="14"/>
      <c r="J257" s="14"/>
      <c r="K257" s="17"/>
      <c r="L257" s="75"/>
      <c r="M257" s="58">
        <v>3</v>
      </c>
      <c r="N257" s="64">
        <v>0.05</v>
      </c>
      <c r="Q257" s="64"/>
      <c r="R257" s="58"/>
    </row>
    <row r="258" spans="2:31" s="15" customFormat="1" ht="15" x14ac:dyDescent="0.25">
      <c r="B258" s="16"/>
      <c r="C258" s="14"/>
      <c r="D258" s="14"/>
      <c r="E258" s="14"/>
      <c r="F258" s="14"/>
      <c r="G258" s="14"/>
      <c r="H258" s="14"/>
      <c r="I258" s="14"/>
      <c r="J258" s="14"/>
      <c r="K258" s="17"/>
      <c r="L258" s="75"/>
      <c r="M258" s="58">
        <v>4</v>
      </c>
      <c r="N258" s="64">
        <v>0.05</v>
      </c>
      <c r="Q258" s="64"/>
      <c r="R258" s="58"/>
    </row>
    <row r="259" spans="2:31" ht="15" x14ac:dyDescent="0.25">
      <c r="B259" s="16"/>
      <c r="C259" s="14"/>
      <c r="D259" s="14"/>
      <c r="E259" s="14"/>
      <c r="F259" s="14"/>
      <c r="G259" s="14"/>
      <c r="H259" s="14"/>
      <c r="I259" s="14"/>
      <c r="J259" s="14"/>
      <c r="K259" s="17"/>
      <c r="L259" s="75"/>
      <c r="M259" s="58">
        <v>5</v>
      </c>
      <c r="N259" s="64">
        <v>0.05</v>
      </c>
      <c r="O259" s="15"/>
      <c r="P259" s="15"/>
      <c r="R259" s="58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</row>
    <row r="260" spans="2:31" x14ac:dyDescent="0.25">
      <c r="B260" s="16"/>
      <c r="C260" s="14"/>
      <c r="D260" s="14"/>
      <c r="E260" s="14"/>
      <c r="F260" s="14"/>
      <c r="G260" s="14"/>
      <c r="H260" s="14"/>
      <c r="I260" s="14"/>
      <c r="J260" s="14"/>
      <c r="K260" s="17"/>
      <c r="M260" s="58">
        <v>6</v>
      </c>
      <c r="N260" s="64">
        <v>0.05</v>
      </c>
      <c r="Q260" s="1"/>
      <c r="R260" s="58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</row>
    <row r="261" spans="2:31" s="15" customFormat="1" x14ac:dyDescent="0.25">
      <c r="B261" s="16"/>
      <c r="C261" s="22"/>
      <c r="D261" s="14"/>
      <c r="E261" s="21" t="s">
        <v>183</v>
      </c>
      <c r="F261" s="14"/>
      <c r="G261" s="14"/>
      <c r="H261" s="14"/>
      <c r="I261" s="14"/>
      <c r="J261" s="14"/>
      <c r="K261" s="17"/>
      <c r="L261" s="59"/>
      <c r="M261" s="58">
        <v>7</v>
      </c>
      <c r="N261" s="64">
        <v>0.05</v>
      </c>
      <c r="O261" s="1"/>
      <c r="P261" s="1"/>
      <c r="Q261" s="1"/>
      <c r="R261" s="58"/>
    </row>
    <row r="262" spans="2:31" s="3" customFormat="1" x14ac:dyDescent="0.25">
      <c r="B262" s="16"/>
      <c r="C262" s="14"/>
      <c r="D262" s="14"/>
      <c r="E262" s="25" t="s">
        <v>184</v>
      </c>
      <c r="F262" s="14"/>
      <c r="G262" s="14"/>
      <c r="H262" s="14"/>
      <c r="I262" s="14"/>
      <c r="J262" s="14"/>
      <c r="K262" s="17"/>
      <c r="L262" s="59"/>
      <c r="M262" s="58">
        <v>8</v>
      </c>
      <c r="N262" s="64">
        <v>0.05</v>
      </c>
      <c r="O262" s="1"/>
      <c r="P262" s="1"/>
      <c r="Q262" s="1"/>
      <c r="R262" s="58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 spans="2:31" x14ac:dyDescent="0.25">
      <c r="B263" s="16"/>
      <c r="C263" s="14"/>
      <c r="D263" s="14"/>
      <c r="E263" s="26" t="s">
        <v>185</v>
      </c>
      <c r="F263" s="14"/>
      <c r="G263" s="14"/>
      <c r="H263" s="14"/>
      <c r="I263" s="14"/>
      <c r="J263" s="14"/>
      <c r="K263" s="17"/>
    </row>
    <row r="264" spans="2:31" x14ac:dyDescent="0.25">
      <c r="B264" s="16"/>
      <c r="C264" s="14"/>
      <c r="D264" s="14"/>
      <c r="E264" s="26" t="s">
        <v>186</v>
      </c>
      <c r="F264" s="26"/>
      <c r="G264" s="25"/>
      <c r="H264" s="14"/>
      <c r="I264" s="27"/>
      <c r="J264" s="14"/>
      <c r="K264" s="24"/>
    </row>
    <row r="265" spans="2:31" x14ac:dyDescent="0.25">
      <c r="B265" s="16"/>
      <c r="C265" s="14"/>
      <c r="D265" s="14"/>
      <c r="E265" s="26" t="s">
        <v>482</v>
      </c>
      <c r="F265" s="26"/>
      <c r="G265" s="25"/>
      <c r="H265" s="14"/>
      <c r="I265" s="27"/>
      <c r="J265" s="14"/>
      <c r="K265" s="24"/>
    </row>
    <row r="266" spans="2:31" ht="19.5" thickBot="1" x14ac:dyDescent="0.3">
      <c r="B266" s="18"/>
      <c r="C266" s="19"/>
      <c r="D266" s="19"/>
      <c r="E266" s="19"/>
      <c r="F266" s="19"/>
      <c r="G266" s="19"/>
      <c r="H266" s="19"/>
      <c r="I266" s="19"/>
      <c r="J266" s="19"/>
      <c r="K266" s="20"/>
    </row>
    <row r="267" spans="2:31" x14ac:dyDescent="0.25">
      <c r="B267" s="343" t="s">
        <v>187</v>
      </c>
      <c r="C267" s="344"/>
      <c r="D267" s="344"/>
      <c r="E267" s="344"/>
      <c r="F267" s="344"/>
      <c r="G267" s="344"/>
      <c r="H267" s="344"/>
      <c r="I267" s="344"/>
      <c r="J267" s="344"/>
      <c r="K267" s="345"/>
    </row>
    <row r="268" spans="2:31" x14ac:dyDescent="0.25">
      <c r="B268" s="343"/>
      <c r="C268" s="344"/>
      <c r="D268" s="344"/>
      <c r="E268" s="344"/>
      <c r="F268" s="344"/>
      <c r="G268" s="344"/>
      <c r="H268" s="344"/>
      <c r="I268" s="344"/>
      <c r="J268" s="344"/>
      <c r="K268" s="345"/>
    </row>
    <row r="269" spans="2:31" ht="19.5" thickBot="1" x14ac:dyDescent="0.3">
      <c r="B269" s="18"/>
      <c r="C269" s="19"/>
      <c r="D269" s="19"/>
      <c r="E269" s="19"/>
      <c r="F269" s="19"/>
      <c r="G269" s="19"/>
      <c r="H269" s="19"/>
      <c r="I269" s="19"/>
      <c r="J269" s="19"/>
      <c r="K269" s="20"/>
    </row>
    <row r="270" spans="2:3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</row>
  </sheetData>
  <mergeCells count="151">
    <mergeCell ref="E9:F9"/>
    <mergeCell ref="G9:H9"/>
    <mergeCell ref="I9:K9"/>
    <mergeCell ref="R9:S9"/>
    <mergeCell ref="E11:F11"/>
    <mergeCell ref="G11:H11"/>
    <mergeCell ref="I11:K11"/>
    <mergeCell ref="D3:K4"/>
    <mergeCell ref="B5:K5"/>
    <mergeCell ref="M6:S7"/>
    <mergeCell ref="D7:F7"/>
    <mergeCell ref="G7:H7"/>
    <mergeCell ref="I7:K7"/>
    <mergeCell ref="D27:E27"/>
    <mergeCell ref="I27:J27"/>
    <mergeCell ref="D29:E29"/>
    <mergeCell ref="I29:J29"/>
    <mergeCell ref="D31:E31"/>
    <mergeCell ref="I31:J31"/>
    <mergeCell ref="B13:K13"/>
    <mergeCell ref="D17:F17"/>
    <mergeCell ref="D19:J19"/>
    <mergeCell ref="D21:J21"/>
    <mergeCell ref="D25:E25"/>
    <mergeCell ref="F25:G25"/>
    <mergeCell ref="I25:J25"/>
    <mergeCell ref="D33:E33"/>
    <mergeCell ref="I33:J33"/>
    <mergeCell ref="E35:F35"/>
    <mergeCell ref="D40:F40"/>
    <mergeCell ref="H40:J40"/>
    <mergeCell ref="B41:B45"/>
    <mergeCell ref="D41:F41"/>
    <mergeCell ref="H41:J41"/>
    <mergeCell ref="D43:F43"/>
    <mergeCell ref="H43:J43"/>
    <mergeCell ref="B53:B57"/>
    <mergeCell ref="D53:F53"/>
    <mergeCell ref="H53:J53"/>
    <mergeCell ref="D55:F55"/>
    <mergeCell ref="H55:J55"/>
    <mergeCell ref="D57:F57"/>
    <mergeCell ref="H57:J57"/>
    <mergeCell ref="D45:F45"/>
    <mergeCell ref="H45:J45"/>
    <mergeCell ref="B47:B51"/>
    <mergeCell ref="D47:F47"/>
    <mergeCell ref="H47:J47"/>
    <mergeCell ref="D49:F49"/>
    <mergeCell ref="H49:J49"/>
    <mergeCell ref="D51:F51"/>
    <mergeCell ref="H51:J51"/>
    <mergeCell ref="B65:K65"/>
    <mergeCell ref="C69:H69"/>
    <mergeCell ref="J69:K69"/>
    <mergeCell ref="C71:E71"/>
    <mergeCell ref="G71:H71"/>
    <mergeCell ref="J71:K71"/>
    <mergeCell ref="B59:B63"/>
    <mergeCell ref="D59:F59"/>
    <mergeCell ref="H59:J59"/>
    <mergeCell ref="D61:F61"/>
    <mergeCell ref="H61:J61"/>
    <mergeCell ref="D63:F63"/>
    <mergeCell ref="H63:J63"/>
    <mergeCell ref="C79:D79"/>
    <mergeCell ref="E79:F79"/>
    <mergeCell ref="G79:K79"/>
    <mergeCell ref="B81:K81"/>
    <mergeCell ref="B83:K83"/>
    <mergeCell ref="E86:K86"/>
    <mergeCell ref="C73:D73"/>
    <mergeCell ref="E73:F73"/>
    <mergeCell ref="G73:K73"/>
    <mergeCell ref="C75:H75"/>
    <mergeCell ref="J75:K75"/>
    <mergeCell ref="C77:D77"/>
    <mergeCell ref="E77:F77"/>
    <mergeCell ref="G77:K77"/>
    <mergeCell ref="C101:D101"/>
    <mergeCell ref="G101:H101"/>
    <mergeCell ref="C103:D103"/>
    <mergeCell ref="C107:D107"/>
    <mergeCell ref="C109:D109"/>
    <mergeCell ref="B111:K111"/>
    <mergeCell ref="E88:K88"/>
    <mergeCell ref="E90:K90"/>
    <mergeCell ref="C97:D97"/>
    <mergeCell ref="G97:H97"/>
    <mergeCell ref="C99:D99"/>
    <mergeCell ref="G99:H99"/>
    <mergeCell ref="C123:D123"/>
    <mergeCell ref="I123:K123"/>
    <mergeCell ref="B124:B125"/>
    <mergeCell ref="C124:D125"/>
    <mergeCell ref="H124:H125"/>
    <mergeCell ref="I124:K125"/>
    <mergeCell ref="C117:D117"/>
    <mergeCell ref="I117:K117"/>
    <mergeCell ref="B118:B119"/>
    <mergeCell ref="C118:D119"/>
    <mergeCell ref="H118:H119"/>
    <mergeCell ref="I118:K119"/>
    <mergeCell ref="B128:B129"/>
    <mergeCell ref="C128:D129"/>
    <mergeCell ref="H128:H129"/>
    <mergeCell ref="I128:K129"/>
    <mergeCell ref="L128:L129"/>
    <mergeCell ref="M128:M129"/>
    <mergeCell ref="L124:L125"/>
    <mergeCell ref="M124:M125"/>
    <mergeCell ref="B126:B127"/>
    <mergeCell ref="C126:D127"/>
    <mergeCell ref="H126:H127"/>
    <mergeCell ref="I126:K127"/>
    <mergeCell ref="L126:L127"/>
    <mergeCell ref="M126:M127"/>
    <mergeCell ref="L134:L135"/>
    <mergeCell ref="M134:M135"/>
    <mergeCell ref="B132:B133"/>
    <mergeCell ref="C132:D133"/>
    <mergeCell ref="H132:H133"/>
    <mergeCell ref="I132:K133"/>
    <mergeCell ref="L132:L133"/>
    <mergeCell ref="M132:M133"/>
    <mergeCell ref="B130:B131"/>
    <mergeCell ref="C130:D131"/>
    <mergeCell ref="H130:H131"/>
    <mergeCell ref="I130:K131"/>
    <mergeCell ref="L130:L131"/>
    <mergeCell ref="M130:M131"/>
    <mergeCell ref="B137:K137"/>
    <mergeCell ref="B177:K177"/>
    <mergeCell ref="I204:J204"/>
    <mergeCell ref="I206:J206"/>
    <mergeCell ref="I208:J208"/>
    <mergeCell ref="I210:J210"/>
    <mergeCell ref="B134:B135"/>
    <mergeCell ref="C134:D135"/>
    <mergeCell ref="H134:H135"/>
    <mergeCell ref="I134:K135"/>
    <mergeCell ref="B247:K247"/>
    <mergeCell ref="B248:K254"/>
    <mergeCell ref="B255:K255"/>
    <mergeCell ref="B267:K268"/>
    <mergeCell ref="B217:K217"/>
    <mergeCell ref="J219:K220"/>
    <mergeCell ref="I221:I222"/>
    <mergeCell ref="J221:K222"/>
    <mergeCell ref="B234:K234"/>
    <mergeCell ref="B235:K246"/>
  </mergeCells>
  <hyperlinks>
    <hyperlink ref="G73" r:id="rId1" xr:uid="{00000000-0004-0000-0600-000000000000}"/>
    <hyperlink ref="G77" r:id="rId2" xr:uid="{00000000-0004-0000-0600-000001000000}"/>
    <hyperlink ref="G79" r:id="rId3" xr:uid="{00000000-0004-0000-0600-000002000000}"/>
  </hyperlinks>
  <pageMargins left="0.7" right="0.7" top="0.75" bottom="0.75" header="0.3" footer="0.3"/>
  <pageSetup paperSize="9" orientation="portrait" horizontalDpi="4294967294" verticalDpi="4294967294" r:id="rId4"/>
  <drawing r:id="rId5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600-000000000000}">
          <x14:formula1>
            <xm:f>IF($D$49=Catálogo_Final!$A$69,SERVICIOS)</xm:f>
          </x14:formula1>
          <xm:sqref>H49:J49</xm:sqref>
        </x14:dataValidation>
        <x14:dataValidation type="list" allowBlank="1" showInputMessage="1" showErrorMessage="1" xr:uid="{00000000-0002-0000-0600-000001000000}">
          <x14:formula1>
            <xm:f>IF($D$47=Catálogo_Final!$A$69,SERVICIOS)</xm:f>
          </x14:formula1>
          <xm:sqref>H47:J47</xm:sqref>
        </x14:dataValidation>
        <x14:dataValidation type="list" allowBlank="1" showInputMessage="1" showErrorMessage="1" xr:uid="{00000000-0002-0000-0600-000002000000}">
          <x14:formula1>
            <xm:f>IF($D$63=Catálogo_Final!$A$145,CONS,IF($D$63=Catálogo_Final!$B$145,ESTU))</xm:f>
          </x14:formula1>
          <xm:sqref>H63:J63</xm:sqref>
        </x14:dataValidation>
        <x14:dataValidation type="list" allowBlank="1" showInputMessage="1" showErrorMessage="1" xr:uid="{00000000-0002-0000-0600-000003000000}">
          <x14:formula1>
            <xm:f>IF($D$61=Catálogo_Final!$A$145,CONS,IF($D$61=Catálogo_Final!$B$145,ESTU))</xm:f>
          </x14:formula1>
          <xm:sqref>H61:J61</xm:sqref>
        </x14:dataValidation>
        <x14:dataValidation type="list" allowBlank="1" showInputMessage="1" showErrorMessage="1" xr:uid="{00000000-0002-0000-0600-000004000000}">
          <x14:formula1>
            <xm:f>IF($D$59=Catálogo_Final!$A$145,CONS,IF($D$59=Catálogo_Final!$B$145,ESTU))</xm:f>
          </x14:formula1>
          <xm:sqref>H59:J59</xm:sqref>
        </x14:dataValidation>
        <x14:dataValidation type="list" allowBlank="1" showInputMessage="1" showErrorMessage="1" xr:uid="{00000000-0002-0000-0600-000005000000}">
          <x14:formula1>
            <xm:f>Catálogo_Final!$A$141:$A$142</xm:f>
          </x14:formula1>
          <xm:sqref>D59:F59 D61:F61 D63:F63</xm:sqref>
        </x14:dataValidation>
        <x14:dataValidation type="list" allowBlank="1" showInputMessage="1" showErrorMessage="1" xr:uid="{00000000-0002-0000-0600-000006000000}">
          <x14:formula1>
            <xm:f>IF($D$57=Catálogo_Final!$A$119,ADE,IF($D$57=Catálogo_Final!$B$119,MAN,IF($D$57=Catálogo_Final!$C$119,MAT)))</xm:f>
          </x14:formula1>
          <xm:sqref>H57:J57</xm:sqref>
        </x14:dataValidation>
        <x14:dataValidation type="list" allowBlank="1" showInputMessage="1" showErrorMessage="1" xr:uid="{00000000-0002-0000-0600-000007000000}">
          <x14:formula1>
            <xm:f>IF($D$55=Catálogo_Final!$A$119,ADE,IF($D$55=Catálogo_Final!$B$119,MAN,IF($D$55=Catálogo_Final!$C$119,MAT)))</xm:f>
          </x14:formula1>
          <xm:sqref>H55:J55</xm:sqref>
        </x14:dataValidation>
        <x14:dataValidation type="list" allowBlank="1" showInputMessage="1" showErrorMessage="1" xr:uid="{00000000-0002-0000-0600-000008000000}">
          <x14:formula1>
            <xm:f>IF($D$53=Catálogo_Final!$A$119,ADE,IF($D$53=Catálogo_Final!$B$119,MAN,IF($D$53=Catálogo_Final!$C$119,MAT)))</xm:f>
          </x14:formula1>
          <xm:sqref>H53:J53</xm:sqref>
        </x14:dataValidation>
        <x14:dataValidation type="list" allowBlank="1" showInputMessage="1" showErrorMessage="1" xr:uid="{00000000-0002-0000-0600-000009000000}">
          <x14:formula1>
            <xm:f>Catálogo_Final!$A$114:$A$116</xm:f>
          </x14:formula1>
          <xm:sqref>D53:F53 D55:F55 D57:F57</xm:sqref>
        </x14:dataValidation>
        <x14:dataValidation type="list" allowBlank="1" showInputMessage="1" showErrorMessage="1" xr:uid="{00000000-0002-0000-0600-00000A000000}">
          <x14:formula1>
            <xm:f>IF($D$51=Catálogo_Final!$A$69,SERVICIOS)</xm:f>
          </x14:formula1>
          <xm:sqref>H51:J51</xm:sqref>
        </x14:dataValidation>
        <x14:dataValidation type="list" allowBlank="1" showInputMessage="1" showErrorMessage="1" xr:uid="{00000000-0002-0000-0600-00000B000000}">
          <x14:formula1>
            <xm:f>Catálogo_Final!$A$66</xm:f>
          </x14:formula1>
          <xm:sqref>D47:F47 D49:F49 D51:F51</xm:sqref>
        </x14:dataValidation>
        <x14:dataValidation type="list" allowBlank="1" showInputMessage="1" showErrorMessage="1" xr:uid="{00000000-0002-0000-0600-00000C000000}">
          <x14:formula1>
            <xm:f>IF($D$45=Catálogo_Final!$A$14,ENSERES,IF($D$45=Catálogo_Final!$B$14,EQUIPOS,IF($D$45=Catálogo_Final!$C$14,INMUEBLES,IF($D$45=Catálogo_Final!$D$14,MUEBLES,IF($D$45=Catálogo_Final!$E$14,VEHICULOS,IF($D$45=Catálogo_Final!$F$14,MARKETING))))))</xm:f>
          </x14:formula1>
          <xm:sqref>H45:J45</xm:sqref>
        </x14:dataValidation>
        <x14:dataValidation type="list" allowBlank="1" showInputMessage="1" showErrorMessage="1" xr:uid="{00000000-0002-0000-0600-00000D000000}">
          <x14:formula1>
            <xm:f>IF($D$43=Catálogo_Final!$A$14,ENSERES,IF($D$43=Catálogo_Final!$B$14,EQUIPOS,IF($D$43=Catálogo_Final!$C$14,INMUEBLES,IF($D$43=Catálogo_Final!$D$14,MUEBLES,IF($D$43=Catálogo_Final!$E$14,VEHICULOS,IF($D$43=Catálogo_Final!$F$14,MARKETING))))))</xm:f>
          </x14:formula1>
          <xm:sqref>H43:J43</xm:sqref>
        </x14:dataValidation>
        <x14:dataValidation type="list" allowBlank="1" showInputMessage="1" showErrorMessage="1" xr:uid="{00000000-0002-0000-0600-00000E000000}">
          <x14:formula1>
            <xm:f>Catálogo_Final!$A$2:$A$7</xm:f>
          </x14:formula1>
          <xm:sqref>D43:F43 D45:F45 D41:F41</xm:sqref>
        </x14:dataValidation>
        <x14:dataValidation type="list" allowBlank="1" showInputMessage="1" showErrorMessage="1" xr:uid="{00000000-0002-0000-0600-00000F000000}">
          <x14:formula1>
            <xm:f>IF($D$41=Catálogo_Final!$A$14,ENSERES,IF($D$41=Catálogo_Final!$B$14,EQUIPOS,IF($D$41=Catálogo_Final!$C$14,INMUEBLES,IF($D$41=Catálogo_Final!$D$14,MUEBLES,IF($D$41=Catálogo_Final!$E$14,VEHICULOS,IF($D$41=Catálogo_Final!$F$14,MARKETING))))))</xm:f>
          </x14:formula1>
          <xm:sqref>H41:J41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9"/>
  <sheetViews>
    <sheetView workbookViewId="0"/>
  </sheetViews>
  <sheetFormatPr baseColWidth="10" defaultColWidth="11.42578125" defaultRowHeight="15" x14ac:dyDescent="0.25"/>
  <cols>
    <col min="1" max="1" width="31.5703125" bestFit="1" customWidth="1"/>
  </cols>
  <sheetData>
    <row r="1" spans="1:1" x14ac:dyDescent="0.25">
      <c r="A1" t="s">
        <v>617</v>
      </c>
    </row>
    <row r="2" spans="1:1" x14ac:dyDescent="0.25">
      <c r="A2" t="s">
        <v>618</v>
      </c>
    </row>
    <row r="3" spans="1:1" x14ac:dyDescent="0.25">
      <c r="A3" t="s">
        <v>619</v>
      </c>
    </row>
    <row r="4" spans="1:1" x14ac:dyDescent="0.25">
      <c r="A4" t="s">
        <v>620</v>
      </c>
    </row>
    <row r="5" spans="1:1" x14ac:dyDescent="0.25">
      <c r="A5" t="s">
        <v>621</v>
      </c>
    </row>
    <row r="6" spans="1:1" x14ac:dyDescent="0.25">
      <c r="A6" t="s">
        <v>148</v>
      </c>
    </row>
    <row r="7" spans="1:1" x14ac:dyDescent="0.25">
      <c r="A7" t="s">
        <v>622</v>
      </c>
    </row>
    <row r="8" spans="1:1" x14ac:dyDescent="0.25">
      <c r="A8" t="s">
        <v>623</v>
      </c>
    </row>
    <row r="9" spans="1:1" x14ac:dyDescent="0.25">
      <c r="A9" t="s">
        <v>624</v>
      </c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628</v>
      </c>
    </row>
    <row r="14" spans="1:1" x14ac:dyDescent="0.25">
      <c r="A14" t="s">
        <v>406</v>
      </c>
    </row>
    <row r="15" spans="1:1" x14ac:dyDescent="0.25">
      <c r="A15" t="s">
        <v>629</v>
      </c>
    </row>
    <row r="16" spans="1:1" x14ac:dyDescent="0.25">
      <c r="A16" t="s">
        <v>630</v>
      </c>
    </row>
    <row r="17" spans="1:1" x14ac:dyDescent="0.25">
      <c r="A17" t="s">
        <v>235</v>
      </c>
    </row>
    <row r="18" spans="1:1" x14ac:dyDescent="0.25">
      <c r="A18" t="s">
        <v>631</v>
      </c>
    </row>
    <row r="19" spans="1:1" x14ac:dyDescent="0.25">
      <c r="A19" t="s">
        <v>632</v>
      </c>
    </row>
    <row r="20" spans="1:1" x14ac:dyDescent="0.25">
      <c r="A20" t="s">
        <v>633</v>
      </c>
    </row>
    <row r="21" spans="1:1" x14ac:dyDescent="0.25">
      <c r="A21" t="s">
        <v>634</v>
      </c>
    </row>
    <row r="22" spans="1:1" x14ac:dyDescent="0.25">
      <c r="A22" t="s">
        <v>635</v>
      </c>
    </row>
    <row r="23" spans="1:1" x14ac:dyDescent="0.25">
      <c r="A23" t="s">
        <v>636</v>
      </c>
    </row>
    <row r="24" spans="1:1" x14ac:dyDescent="0.25">
      <c r="A24" t="s">
        <v>637</v>
      </c>
    </row>
    <row r="25" spans="1:1" x14ac:dyDescent="0.25">
      <c r="A25" t="s">
        <v>261</v>
      </c>
    </row>
    <row r="26" spans="1:1" x14ac:dyDescent="0.25">
      <c r="A26" t="s">
        <v>638</v>
      </c>
    </row>
    <row r="27" spans="1:1" x14ac:dyDescent="0.25">
      <c r="A27" t="s">
        <v>265</v>
      </c>
    </row>
    <row r="28" spans="1:1" x14ac:dyDescent="0.25">
      <c r="A28" t="s">
        <v>639</v>
      </c>
    </row>
    <row r="29" spans="1:1" x14ac:dyDescent="0.25">
      <c r="A29" t="s">
        <v>640</v>
      </c>
    </row>
  </sheetData>
  <sortState xmlns:xlrd2="http://schemas.microsoft.com/office/spreadsheetml/2017/richdata2" ref="A1:A29">
    <sortCondition ref="A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topLeftCell="F1" zoomScale="115" zoomScaleNormal="115" workbookViewId="0">
      <selection activeCell="Q4" sqref="Q4"/>
    </sheetView>
  </sheetViews>
  <sheetFormatPr baseColWidth="10" defaultColWidth="11.42578125" defaultRowHeight="15" x14ac:dyDescent="0.25"/>
  <cols>
    <col min="1" max="1" width="18.7109375" style="1" customWidth="1"/>
    <col min="2" max="2" width="11.5703125" style="1" customWidth="1"/>
    <col min="3" max="3" width="4.85546875" style="1" customWidth="1"/>
    <col min="4" max="4" width="12.7109375" style="1" customWidth="1"/>
    <col min="5" max="5" width="11.5703125" style="1" customWidth="1"/>
    <col min="6" max="6" width="4.85546875" style="1" customWidth="1"/>
    <col min="7" max="7" width="11.42578125" style="1"/>
    <col min="8" max="8" width="11.5703125" style="1" customWidth="1"/>
    <col min="9" max="9" width="4.85546875" style="1" customWidth="1"/>
    <col min="10" max="10" width="21.42578125" style="1" customWidth="1"/>
    <col min="11" max="11" width="11.5703125" style="1" customWidth="1"/>
    <col min="12" max="12" width="4.85546875" style="1" customWidth="1"/>
    <col min="13" max="13" width="11.42578125" style="1"/>
    <col min="14" max="14" width="11.5703125" style="1" customWidth="1"/>
    <col min="15" max="15" width="4.85546875" style="1" customWidth="1"/>
    <col min="16" max="16" width="11.42578125" style="1"/>
    <col min="17" max="17" width="11.5703125" style="1" customWidth="1"/>
    <col min="18" max="19" width="11.42578125" style="1"/>
    <col min="20" max="20" width="16.7109375" style="1" bestFit="1" customWidth="1"/>
    <col min="21" max="16384" width="11.42578125" style="1"/>
  </cols>
  <sheetData>
    <row r="1" spans="1:20" ht="15.75" thickBot="1" x14ac:dyDescent="0.3">
      <c r="A1" s="63" t="s">
        <v>641</v>
      </c>
      <c r="B1" s="169">
        <v>3.3333333333333331E-3</v>
      </c>
      <c r="C1" s="154"/>
      <c r="D1" s="154"/>
      <c r="E1" s="169">
        <v>3.3333333333333331E-3</v>
      </c>
      <c r="F1" s="154"/>
      <c r="G1" s="154"/>
      <c r="H1" s="169">
        <v>3.3333333333333331E-3</v>
      </c>
      <c r="I1" s="170"/>
      <c r="J1" s="170"/>
      <c r="K1" s="169">
        <v>3.3333333333333331E-3</v>
      </c>
      <c r="L1" s="170"/>
      <c r="M1" s="170"/>
      <c r="N1" s="169">
        <v>3.3333333333333331E-3</v>
      </c>
      <c r="O1" s="154"/>
      <c r="P1" s="154"/>
      <c r="Q1" s="169">
        <v>3.3333333333333331E-3</v>
      </c>
      <c r="R1" s="155"/>
      <c r="S1" s="156">
        <f>SUM(B1:Q1)</f>
        <v>0.02</v>
      </c>
      <c r="T1" s="157" t="s">
        <v>642</v>
      </c>
    </row>
    <row r="3" spans="1:20" x14ac:dyDescent="0.25">
      <c r="A3" s="93" t="s">
        <v>88</v>
      </c>
      <c r="B3" s="94" t="s">
        <v>643</v>
      </c>
      <c r="D3" s="93" t="s">
        <v>93</v>
      </c>
      <c r="E3" s="94" t="s">
        <v>643</v>
      </c>
      <c r="G3" s="93" t="s">
        <v>644</v>
      </c>
      <c r="H3" s="94" t="s">
        <v>643</v>
      </c>
      <c r="J3" s="93" t="s">
        <v>102</v>
      </c>
      <c r="K3" s="94" t="s">
        <v>643</v>
      </c>
      <c r="M3" s="93" t="s">
        <v>645</v>
      </c>
      <c r="N3" s="94" t="s">
        <v>643</v>
      </c>
      <c r="P3" s="93" t="s">
        <v>646</v>
      </c>
      <c r="Q3" s="94" t="s">
        <v>643</v>
      </c>
    </row>
    <row r="4" spans="1:20" x14ac:dyDescent="0.25">
      <c r="A4" s="95">
        <v>0</v>
      </c>
      <c r="B4" s="171">
        <v>0</v>
      </c>
      <c r="D4" s="95">
        <v>0</v>
      </c>
      <c r="E4" s="171">
        <v>0</v>
      </c>
      <c r="G4" s="95">
        <v>0</v>
      </c>
      <c r="H4" s="171">
        <v>0</v>
      </c>
      <c r="J4" s="97">
        <v>0</v>
      </c>
      <c r="K4" s="171">
        <v>0</v>
      </c>
      <c r="M4" s="95">
        <v>0</v>
      </c>
      <c r="N4" s="171">
        <v>0</v>
      </c>
      <c r="P4" s="95">
        <v>0</v>
      </c>
      <c r="Q4" s="171">
        <f t="shared" ref="Q4:Q24" si="0">+$Q$1</f>
        <v>3.3333333333333331E-3</v>
      </c>
    </row>
    <row r="5" spans="1:20" x14ac:dyDescent="0.25">
      <c r="A5" s="95">
        <v>0.4</v>
      </c>
      <c r="B5" s="171">
        <f>+$B$1</f>
        <v>3.3333333333333331E-3</v>
      </c>
      <c r="D5" s="95">
        <v>0.5</v>
      </c>
      <c r="E5" s="171">
        <v>1.5E-3</v>
      </c>
      <c r="G5" s="95">
        <v>0.5</v>
      </c>
      <c r="H5" s="171">
        <v>1.5E-3</v>
      </c>
      <c r="J5" s="97">
        <v>50000</v>
      </c>
      <c r="K5" s="171">
        <f t="shared" ref="K5:K26" si="1">+$K$1</f>
        <v>3.3333333333333331E-3</v>
      </c>
      <c r="M5" s="95">
        <v>5</v>
      </c>
      <c r="N5" s="171">
        <f t="shared" ref="N5:N24" si="2">+$N$1</f>
        <v>3.3333333333333331E-3</v>
      </c>
      <c r="P5" s="95">
        <v>5</v>
      </c>
      <c r="Q5" s="171">
        <f t="shared" si="0"/>
        <v>3.3333333333333331E-3</v>
      </c>
    </row>
    <row r="6" spans="1:20" x14ac:dyDescent="0.25">
      <c r="A6" s="95">
        <v>0.6</v>
      </c>
      <c r="B6" s="171">
        <f>+$B$1</f>
        <v>3.3333333333333331E-3</v>
      </c>
      <c r="D6" s="95">
        <v>1</v>
      </c>
      <c r="E6" s="171">
        <v>2E-3</v>
      </c>
      <c r="G6" s="95">
        <v>1</v>
      </c>
      <c r="H6" s="171">
        <f t="shared" ref="H6:H15" si="3">+$H$1</f>
        <v>3.3333333333333331E-3</v>
      </c>
      <c r="J6" s="97">
        <v>100000</v>
      </c>
      <c r="K6" s="171">
        <f t="shared" si="1"/>
        <v>3.3333333333333331E-3</v>
      </c>
      <c r="M6" s="95">
        <v>10</v>
      </c>
      <c r="N6" s="171">
        <f t="shared" si="2"/>
        <v>3.3333333333333331E-3</v>
      </c>
      <c r="P6" s="95">
        <v>10</v>
      </c>
      <c r="Q6" s="171">
        <f t="shared" si="0"/>
        <v>3.3333333333333331E-3</v>
      </c>
    </row>
    <row r="7" spans="1:20" x14ac:dyDescent="0.25">
      <c r="A7" s="95">
        <v>0.8</v>
      </c>
      <c r="B7" s="171">
        <v>2.5000000000000001E-3</v>
      </c>
      <c r="D7" s="95">
        <v>1.5</v>
      </c>
      <c r="E7" s="171">
        <f t="shared" ref="E7:E16" si="4">+$E$1</f>
        <v>3.3333333333333331E-3</v>
      </c>
      <c r="G7" s="95">
        <v>2</v>
      </c>
      <c r="H7" s="171">
        <f t="shared" si="3"/>
        <v>3.3333333333333331E-3</v>
      </c>
      <c r="J7" s="97">
        <v>150000</v>
      </c>
      <c r="K7" s="171">
        <f t="shared" si="1"/>
        <v>3.3333333333333331E-3</v>
      </c>
      <c r="M7" s="95">
        <v>15</v>
      </c>
      <c r="N7" s="171">
        <f t="shared" si="2"/>
        <v>3.3333333333333331E-3</v>
      </c>
      <c r="P7" s="95">
        <v>15</v>
      </c>
      <c r="Q7" s="171">
        <f t="shared" si="0"/>
        <v>3.3333333333333331E-3</v>
      </c>
    </row>
    <row r="8" spans="1:20" x14ac:dyDescent="0.25">
      <c r="A8" s="95">
        <v>1</v>
      </c>
      <c r="B8" s="171">
        <v>2E-3</v>
      </c>
      <c r="D8" s="95">
        <v>2.5</v>
      </c>
      <c r="E8" s="171">
        <f t="shared" si="4"/>
        <v>3.3333333333333331E-3</v>
      </c>
      <c r="G8" s="95">
        <v>3</v>
      </c>
      <c r="H8" s="171">
        <f t="shared" si="3"/>
        <v>3.3333333333333331E-3</v>
      </c>
      <c r="J8" s="97">
        <v>200000</v>
      </c>
      <c r="K8" s="171">
        <f t="shared" si="1"/>
        <v>3.3333333333333331E-3</v>
      </c>
      <c r="M8" s="95">
        <v>20</v>
      </c>
      <c r="N8" s="171">
        <f t="shared" si="2"/>
        <v>3.3333333333333331E-3</v>
      </c>
      <c r="P8" s="95">
        <v>20</v>
      </c>
      <c r="Q8" s="171">
        <f t="shared" si="0"/>
        <v>3.3333333333333331E-3</v>
      </c>
    </row>
    <row r="9" spans="1:20" x14ac:dyDescent="0.25">
      <c r="A9" s="95">
        <v>1.2</v>
      </c>
      <c r="B9" s="171">
        <v>1.5E-3</v>
      </c>
      <c r="D9" s="95">
        <v>3.5</v>
      </c>
      <c r="E9" s="171">
        <f t="shared" si="4"/>
        <v>3.3333333333333331E-3</v>
      </c>
      <c r="G9" s="95">
        <v>4</v>
      </c>
      <c r="H9" s="171">
        <f t="shared" si="3"/>
        <v>3.3333333333333331E-3</v>
      </c>
      <c r="J9" s="97">
        <v>250000</v>
      </c>
      <c r="K9" s="171">
        <f t="shared" si="1"/>
        <v>3.3333333333333331E-3</v>
      </c>
      <c r="M9" s="95">
        <v>25</v>
      </c>
      <c r="N9" s="171">
        <f t="shared" si="2"/>
        <v>3.3333333333333331E-3</v>
      </c>
      <c r="P9" s="95">
        <v>25</v>
      </c>
      <c r="Q9" s="171">
        <f t="shared" si="0"/>
        <v>3.3333333333333331E-3</v>
      </c>
    </row>
    <row r="10" spans="1:20" x14ac:dyDescent="0.25">
      <c r="A10" s="96">
        <v>1.4</v>
      </c>
      <c r="B10" s="172">
        <v>0</v>
      </c>
      <c r="D10" s="95">
        <v>4.5</v>
      </c>
      <c r="E10" s="171">
        <f t="shared" si="4"/>
        <v>3.3333333333333331E-3</v>
      </c>
      <c r="G10" s="95">
        <v>5</v>
      </c>
      <c r="H10" s="171">
        <f t="shared" si="3"/>
        <v>3.3333333333333331E-3</v>
      </c>
      <c r="J10" s="97">
        <v>300000</v>
      </c>
      <c r="K10" s="171">
        <f t="shared" si="1"/>
        <v>3.3333333333333331E-3</v>
      </c>
      <c r="M10" s="95">
        <v>30</v>
      </c>
      <c r="N10" s="171">
        <f t="shared" si="2"/>
        <v>3.3333333333333331E-3</v>
      </c>
      <c r="P10" s="95">
        <v>30</v>
      </c>
      <c r="Q10" s="171">
        <f t="shared" si="0"/>
        <v>3.3333333333333331E-3</v>
      </c>
    </row>
    <row r="11" spans="1:20" x14ac:dyDescent="0.25">
      <c r="A11" s="95">
        <v>1.6</v>
      </c>
      <c r="B11" s="171">
        <v>0</v>
      </c>
      <c r="D11" s="95">
        <v>5.5</v>
      </c>
      <c r="E11" s="171">
        <f t="shared" si="4"/>
        <v>3.3333333333333331E-3</v>
      </c>
      <c r="G11" s="95">
        <v>6</v>
      </c>
      <c r="H11" s="171">
        <f t="shared" si="3"/>
        <v>3.3333333333333331E-3</v>
      </c>
      <c r="J11" s="97">
        <v>350000</v>
      </c>
      <c r="K11" s="171">
        <f t="shared" si="1"/>
        <v>3.3333333333333331E-3</v>
      </c>
      <c r="M11" s="95">
        <v>35</v>
      </c>
      <c r="N11" s="171">
        <f t="shared" si="2"/>
        <v>3.3333333333333331E-3</v>
      </c>
      <c r="P11" s="95">
        <v>35</v>
      </c>
      <c r="Q11" s="171">
        <f t="shared" si="0"/>
        <v>3.3333333333333331E-3</v>
      </c>
    </row>
    <row r="12" spans="1:20" x14ac:dyDescent="0.25">
      <c r="A12" s="95">
        <v>1.8</v>
      </c>
      <c r="B12" s="171">
        <v>0</v>
      </c>
      <c r="D12" s="95">
        <v>6.5</v>
      </c>
      <c r="E12" s="171">
        <f t="shared" si="4"/>
        <v>3.3333333333333331E-3</v>
      </c>
      <c r="G12" s="95">
        <v>7</v>
      </c>
      <c r="H12" s="171">
        <f t="shared" si="3"/>
        <v>3.3333333333333331E-3</v>
      </c>
      <c r="J12" s="97">
        <v>400000</v>
      </c>
      <c r="K12" s="171">
        <f t="shared" si="1"/>
        <v>3.3333333333333331E-3</v>
      </c>
      <c r="M12" s="95">
        <v>40</v>
      </c>
      <c r="N12" s="171">
        <f t="shared" si="2"/>
        <v>3.3333333333333331E-3</v>
      </c>
      <c r="P12" s="95">
        <v>40</v>
      </c>
      <c r="Q12" s="171">
        <f t="shared" si="0"/>
        <v>3.3333333333333331E-3</v>
      </c>
    </row>
    <row r="13" spans="1:20" x14ac:dyDescent="0.25">
      <c r="A13" s="95">
        <v>2</v>
      </c>
      <c r="B13" s="171">
        <v>0</v>
      </c>
      <c r="D13" s="95">
        <v>7.5</v>
      </c>
      <c r="E13" s="171">
        <f t="shared" si="4"/>
        <v>3.3333333333333331E-3</v>
      </c>
      <c r="G13" s="95">
        <v>8</v>
      </c>
      <c r="H13" s="171">
        <f t="shared" si="3"/>
        <v>3.3333333333333331E-3</v>
      </c>
      <c r="J13" s="97">
        <v>450000</v>
      </c>
      <c r="K13" s="171">
        <f t="shared" si="1"/>
        <v>3.3333333333333331E-3</v>
      </c>
      <c r="M13" s="95">
        <v>45</v>
      </c>
      <c r="N13" s="171">
        <f t="shared" si="2"/>
        <v>3.3333333333333331E-3</v>
      </c>
      <c r="P13" s="95">
        <v>45</v>
      </c>
      <c r="Q13" s="171">
        <f t="shared" si="0"/>
        <v>3.3333333333333331E-3</v>
      </c>
    </row>
    <row r="14" spans="1:20" x14ac:dyDescent="0.25">
      <c r="D14" s="95">
        <v>8.5</v>
      </c>
      <c r="E14" s="171">
        <f t="shared" si="4"/>
        <v>3.3333333333333331E-3</v>
      </c>
      <c r="G14" s="95">
        <v>9</v>
      </c>
      <c r="H14" s="171">
        <f t="shared" si="3"/>
        <v>3.3333333333333331E-3</v>
      </c>
      <c r="J14" s="97">
        <v>500000</v>
      </c>
      <c r="K14" s="171">
        <f t="shared" si="1"/>
        <v>3.3333333333333331E-3</v>
      </c>
      <c r="M14" s="95">
        <v>50</v>
      </c>
      <c r="N14" s="171">
        <f t="shared" si="2"/>
        <v>3.3333333333333331E-3</v>
      </c>
      <c r="P14" s="95">
        <v>50</v>
      </c>
      <c r="Q14" s="171">
        <f t="shared" si="0"/>
        <v>3.3333333333333331E-3</v>
      </c>
    </row>
    <row r="15" spans="1:20" x14ac:dyDescent="0.25">
      <c r="D15" s="95">
        <v>9.5</v>
      </c>
      <c r="E15" s="171">
        <f t="shared" si="4"/>
        <v>3.3333333333333331E-3</v>
      </c>
      <c r="G15" s="96">
        <v>10</v>
      </c>
      <c r="H15" s="171">
        <f t="shared" si="3"/>
        <v>3.3333333333333331E-3</v>
      </c>
      <c r="J15" s="97">
        <v>550000</v>
      </c>
      <c r="K15" s="171">
        <f t="shared" si="1"/>
        <v>3.3333333333333331E-3</v>
      </c>
      <c r="M15" s="95">
        <v>55</v>
      </c>
      <c r="N15" s="171">
        <f t="shared" si="2"/>
        <v>3.3333333333333331E-3</v>
      </c>
      <c r="P15" s="95">
        <v>55</v>
      </c>
      <c r="Q15" s="171">
        <f t="shared" si="0"/>
        <v>3.3333333333333331E-3</v>
      </c>
    </row>
    <row r="16" spans="1:20" x14ac:dyDescent="0.25">
      <c r="D16" s="96">
        <v>10.5</v>
      </c>
      <c r="E16" s="171">
        <f t="shared" si="4"/>
        <v>3.3333333333333331E-3</v>
      </c>
      <c r="J16" s="97">
        <v>600000</v>
      </c>
      <c r="K16" s="171">
        <f t="shared" si="1"/>
        <v>3.3333333333333331E-3</v>
      </c>
      <c r="M16" s="95">
        <v>60</v>
      </c>
      <c r="N16" s="171">
        <f t="shared" si="2"/>
        <v>3.3333333333333331E-3</v>
      </c>
      <c r="P16" s="95">
        <v>60</v>
      </c>
      <c r="Q16" s="171">
        <f t="shared" si="0"/>
        <v>3.3333333333333331E-3</v>
      </c>
    </row>
    <row r="17" spans="10:17" x14ac:dyDescent="0.25">
      <c r="J17" s="97">
        <v>650000</v>
      </c>
      <c r="K17" s="171">
        <f t="shared" si="1"/>
        <v>3.3333333333333331E-3</v>
      </c>
      <c r="M17" s="95">
        <v>65</v>
      </c>
      <c r="N17" s="171">
        <f t="shared" si="2"/>
        <v>3.3333333333333331E-3</v>
      </c>
      <c r="P17" s="95">
        <v>65</v>
      </c>
      <c r="Q17" s="171">
        <f t="shared" si="0"/>
        <v>3.3333333333333331E-3</v>
      </c>
    </row>
    <row r="18" spans="10:17" x14ac:dyDescent="0.25">
      <c r="J18" s="97">
        <v>700000</v>
      </c>
      <c r="K18" s="171">
        <f t="shared" si="1"/>
        <v>3.3333333333333331E-3</v>
      </c>
      <c r="M18" s="95">
        <v>70</v>
      </c>
      <c r="N18" s="171">
        <f t="shared" si="2"/>
        <v>3.3333333333333331E-3</v>
      </c>
      <c r="P18" s="95">
        <v>70</v>
      </c>
      <c r="Q18" s="171">
        <f t="shared" si="0"/>
        <v>3.3333333333333331E-3</v>
      </c>
    </row>
    <row r="19" spans="10:17" x14ac:dyDescent="0.25">
      <c r="J19" s="97">
        <v>750000</v>
      </c>
      <c r="K19" s="171">
        <f t="shared" si="1"/>
        <v>3.3333333333333331E-3</v>
      </c>
      <c r="M19" s="95">
        <v>75</v>
      </c>
      <c r="N19" s="171">
        <f t="shared" si="2"/>
        <v>3.3333333333333331E-3</v>
      </c>
      <c r="P19" s="95">
        <v>75</v>
      </c>
      <c r="Q19" s="171">
        <f t="shared" si="0"/>
        <v>3.3333333333333331E-3</v>
      </c>
    </row>
    <row r="20" spans="10:17" x14ac:dyDescent="0.25">
      <c r="J20" s="97">
        <v>800000</v>
      </c>
      <c r="K20" s="171">
        <f t="shared" si="1"/>
        <v>3.3333333333333331E-3</v>
      </c>
      <c r="M20" s="95">
        <v>80</v>
      </c>
      <c r="N20" s="171">
        <f t="shared" si="2"/>
        <v>3.3333333333333331E-3</v>
      </c>
      <c r="P20" s="95">
        <v>80</v>
      </c>
      <c r="Q20" s="171">
        <f t="shared" si="0"/>
        <v>3.3333333333333331E-3</v>
      </c>
    </row>
    <row r="21" spans="10:17" x14ac:dyDescent="0.25">
      <c r="J21" s="97">
        <v>850000</v>
      </c>
      <c r="K21" s="171">
        <f t="shared" si="1"/>
        <v>3.3333333333333331E-3</v>
      </c>
      <c r="M21" s="95">
        <v>85</v>
      </c>
      <c r="N21" s="171">
        <f t="shared" si="2"/>
        <v>3.3333333333333331E-3</v>
      </c>
      <c r="P21" s="95">
        <v>85</v>
      </c>
      <c r="Q21" s="171">
        <f t="shared" si="0"/>
        <v>3.3333333333333331E-3</v>
      </c>
    </row>
    <row r="22" spans="10:17" x14ac:dyDescent="0.25">
      <c r="J22" s="97">
        <v>900000</v>
      </c>
      <c r="K22" s="171">
        <f t="shared" si="1"/>
        <v>3.3333333333333331E-3</v>
      </c>
      <c r="M22" s="95">
        <v>90</v>
      </c>
      <c r="N22" s="171">
        <f t="shared" si="2"/>
        <v>3.3333333333333331E-3</v>
      </c>
      <c r="P22" s="95">
        <v>90</v>
      </c>
      <c r="Q22" s="171">
        <f t="shared" si="0"/>
        <v>3.3333333333333331E-3</v>
      </c>
    </row>
    <row r="23" spans="10:17" x14ac:dyDescent="0.25">
      <c r="J23" s="97">
        <v>950000</v>
      </c>
      <c r="K23" s="171">
        <f t="shared" si="1"/>
        <v>3.3333333333333331E-3</v>
      </c>
      <c r="M23" s="95">
        <v>95</v>
      </c>
      <c r="N23" s="171">
        <f t="shared" si="2"/>
        <v>3.3333333333333331E-3</v>
      </c>
      <c r="P23" s="95">
        <v>95</v>
      </c>
      <c r="Q23" s="171">
        <f t="shared" si="0"/>
        <v>3.3333333333333331E-3</v>
      </c>
    </row>
    <row r="24" spans="10:17" x14ac:dyDescent="0.25">
      <c r="J24" s="98">
        <v>1000000</v>
      </c>
      <c r="K24" s="171">
        <f t="shared" si="1"/>
        <v>3.3333333333333331E-3</v>
      </c>
      <c r="M24" s="96">
        <v>100</v>
      </c>
      <c r="N24" s="171">
        <f t="shared" si="2"/>
        <v>3.3333333333333331E-3</v>
      </c>
      <c r="P24" s="96">
        <v>100</v>
      </c>
      <c r="Q24" s="171">
        <f t="shared" si="0"/>
        <v>3.3333333333333331E-3</v>
      </c>
    </row>
    <row r="25" spans="10:17" x14ac:dyDescent="0.25">
      <c r="J25" s="98">
        <v>2000000</v>
      </c>
      <c r="K25" s="171">
        <f t="shared" si="1"/>
        <v>3.3333333333333331E-3</v>
      </c>
    </row>
    <row r="26" spans="10:17" x14ac:dyDescent="0.25">
      <c r="J26" s="98">
        <v>10000000</v>
      </c>
      <c r="K26" s="171">
        <f t="shared" si="1"/>
        <v>3.3333333333333331E-3</v>
      </c>
    </row>
  </sheetData>
  <pageMargins left="0.7" right="0.7" top="0.75" bottom="0.75" header="0.3" footer="0.3"/>
  <pageSetup paperSize="9" orientation="portrait" horizontalDpi="4294967294" verticalDpi="4294967294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E0FEEE6FA4D479649CE6AFB3F9FDF" ma:contentTypeVersion="10" ma:contentTypeDescription="Create a new document." ma:contentTypeScope="" ma:versionID="0b4f7585cbe6f00fd4f406634e13db3c">
  <xsd:schema xmlns:xsd="http://www.w3.org/2001/XMLSchema" xmlns:xs="http://www.w3.org/2001/XMLSchema" xmlns:p="http://schemas.microsoft.com/office/2006/metadata/properties" xmlns:ns2="dea76162-de63-4182-a2fa-2287b1a6b742" xmlns:ns3="95568454-5b18-4dff-827f-46716f9f2cdf" targetNamespace="http://schemas.microsoft.com/office/2006/metadata/properties" ma:root="true" ma:fieldsID="a0d7047c4038951aa3d4fd9ecdf80790" ns2:_="" ns3:_="">
    <xsd:import namespace="dea76162-de63-4182-a2fa-2287b1a6b742"/>
    <xsd:import namespace="95568454-5b18-4dff-827f-46716f9f2c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76162-de63-4182-a2fa-2287b1a6b7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68454-5b18-4dff-827f-46716f9f2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A7C582-1905-4A06-B02D-01F00C41E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76162-de63-4182-a2fa-2287b1a6b742"/>
    <ds:schemaRef ds:uri="95568454-5b18-4dff-827f-46716f9f2c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0107D-8B58-4819-AB2B-ABEE92254DC1}">
  <ds:schemaRefs>
    <ds:schemaRef ds:uri="95568454-5b18-4dff-827f-46716f9f2cd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ea76162-de63-4182-a2fa-2287b1a6b74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E391B1B-AA71-44B4-B568-45C77407FB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Calificación_Proveedores</vt:lpstr>
      <vt:lpstr>Catálogo</vt:lpstr>
      <vt:lpstr>Formulario</vt:lpstr>
      <vt:lpstr>Catálogo_Final</vt:lpstr>
      <vt:lpstr>Certificado</vt:lpstr>
      <vt:lpstr>Resumen_Calificación</vt:lpstr>
      <vt:lpstr>Formulario (2)</vt:lpstr>
      <vt:lpstr>BASES</vt:lpstr>
      <vt:lpstr>TABLAS</vt:lpstr>
      <vt:lpstr>ADE</vt:lpstr>
      <vt:lpstr>CONS</vt:lpstr>
      <vt:lpstr>CONSULTORIA</vt:lpstr>
      <vt:lpstr>ENS</vt:lpstr>
      <vt:lpstr>ENSERES</vt:lpstr>
      <vt:lpstr>EQUIPOS</vt:lpstr>
      <vt:lpstr>ESTU</vt:lpstr>
      <vt:lpstr>ESTUDIOS</vt:lpstr>
      <vt:lpstr>INFRAESTRUCTURA</vt:lpstr>
      <vt:lpstr>INM</vt:lpstr>
      <vt:lpstr>INMUEBLES</vt:lpstr>
      <vt:lpstr>MAN</vt:lpstr>
      <vt:lpstr>MANTENIMIENTO</vt:lpstr>
      <vt:lpstr>MAR</vt:lpstr>
      <vt:lpstr>MARKETING</vt:lpstr>
      <vt:lpstr>MAT</vt:lpstr>
      <vt:lpstr>MATERIALES</vt:lpstr>
      <vt:lpstr>MUE</vt:lpstr>
      <vt:lpstr>MUEBLES</vt:lpstr>
      <vt:lpstr>SERVI</vt:lpstr>
      <vt:lpstr>SERVICIOS</vt:lpstr>
      <vt:lpstr>VEH</vt:lpstr>
      <vt:lpstr>VEHICULOS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RENE VILLACIS MOLINA</dc:creator>
  <cp:keywords/>
  <dc:description/>
  <cp:lastModifiedBy>ALEX VINICIO GALLO LEMA</cp:lastModifiedBy>
  <cp:revision/>
  <dcterms:created xsi:type="dcterms:W3CDTF">2020-01-03T15:10:13Z</dcterms:created>
  <dcterms:modified xsi:type="dcterms:W3CDTF">2020-07-03T20:32:18Z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0x010100A10E0FEEE6FA4D479649CE6AFB3F9FDF</vt:lpwstr>
  </property>
</Properties>
</file>